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5"/>
  <workbookPr/>
  <mc:AlternateContent xmlns:mc="http://schemas.openxmlformats.org/markup-compatibility/2006">
    <mc:Choice Requires="x15">
      <x15ac:absPath xmlns:x15ac="http://schemas.microsoft.com/office/spreadsheetml/2010/11/ac" url="/Users/gbella19/Desktop/"/>
    </mc:Choice>
  </mc:AlternateContent>
  <xr:revisionPtr revIDLastSave="0" documentId="13_ncr:1_{02552BE8-3515-F740-BA4D-7FD0F7E7E7E1}" xr6:coauthVersionLast="47" xr6:coauthVersionMax="47" xr10:uidLastSave="{00000000-0000-0000-0000-000000000000}"/>
  <bookViews>
    <workbookView xWindow="1660" yWindow="600" windowWidth="34620" windowHeight="19060" xr2:uid="{00000000-000D-0000-FFFF-FFFF00000000}"/>
  </bookViews>
  <sheets>
    <sheet name="Foglio1" sheetId="1" r:id="rId1"/>
    <sheet name="Foglio2" sheetId="2" r:id="rId2"/>
    <sheet name="Foglio3" sheetId="3" r:id="rId3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5" i="1" l="1"/>
  <c r="G25" i="1"/>
  <c r="H21" i="1"/>
  <c r="G21" i="1"/>
  <c r="H22" i="1"/>
  <c r="G22" i="1"/>
  <c r="H16" i="1"/>
  <c r="G16" i="1"/>
  <c r="H12" i="1"/>
  <c r="G12" i="1"/>
  <c r="H10" i="1"/>
  <c r="G10" i="1"/>
  <c r="H8" i="1"/>
  <c r="H5" i="1"/>
  <c r="G5" i="1"/>
  <c r="H4" i="1"/>
  <c r="G4" i="1"/>
  <c r="H3" i="1"/>
  <c r="G3" i="1"/>
  <c r="H2" i="1"/>
  <c r="G19" i="1"/>
  <c r="H19" i="1"/>
  <c r="H18" i="1"/>
  <c r="G18" i="1"/>
  <c r="E25" i="1"/>
  <c r="D25" i="1"/>
  <c r="E22" i="1"/>
  <c r="D22" i="1"/>
  <c r="E12" i="1"/>
  <c r="D12" i="1"/>
  <c r="E21" i="1"/>
  <c r="D21" i="1"/>
  <c r="E19" i="1"/>
  <c r="D19" i="1"/>
  <c r="E18" i="1"/>
  <c r="D18" i="1"/>
  <c r="E16" i="1"/>
  <c r="D16" i="1"/>
  <c r="E10" i="1"/>
  <c r="D10" i="1"/>
  <c r="E8" i="1"/>
  <c r="E5" i="1"/>
  <c r="D5" i="1"/>
  <c r="E2" i="1"/>
  <c r="D2" i="1"/>
  <c r="E3" i="1"/>
  <c r="D3" i="1"/>
  <c r="F22" i="1"/>
  <c r="H28" i="1"/>
  <c r="G28" i="1"/>
  <c r="F10" i="1"/>
</calcChain>
</file>

<file path=xl/sharedStrings.xml><?xml version="1.0" encoding="utf-8"?>
<sst xmlns="http://schemas.openxmlformats.org/spreadsheetml/2006/main" count="50" uniqueCount="38">
  <si>
    <t>Tipologia</t>
  </si>
  <si>
    <t>Categoria</t>
  </si>
  <si>
    <t>Dettaglio</t>
  </si>
  <si>
    <t>B</t>
  </si>
  <si>
    <t>Benefici ricavabili da altre attività ricreative</t>
  </si>
  <si>
    <t xml:space="preserve">Caccia </t>
  </si>
  <si>
    <t>Pesca</t>
  </si>
  <si>
    <t>C</t>
  </si>
  <si>
    <t>con recupero</t>
  </si>
  <si>
    <t>senza recupero</t>
  </si>
  <si>
    <t>SCENARIO A</t>
  </si>
  <si>
    <t>SCENARIO B</t>
  </si>
  <si>
    <t>r</t>
  </si>
  <si>
    <t>gestione dei rifiuti con recupero</t>
  </si>
  <si>
    <t>tasso di sconto</t>
  </si>
  <si>
    <t>Tassa ambientale</t>
  </si>
  <si>
    <t>DAP empirica</t>
  </si>
  <si>
    <t>residenti</t>
  </si>
  <si>
    <t>turisti</t>
  </si>
  <si>
    <t>Accessi all'area</t>
  </si>
  <si>
    <t>Ingressi totali</t>
  </si>
  <si>
    <t>Ricavi biglietti</t>
  </si>
  <si>
    <t>Costi sicurezza</t>
  </si>
  <si>
    <t>Vigilanza</t>
  </si>
  <si>
    <t>Assicurazione</t>
  </si>
  <si>
    <t>Concessioni</t>
  </si>
  <si>
    <t>Bar / Festival</t>
  </si>
  <si>
    <t>Valore dell'esternalità legata alla produzione di rifiuti</t>
  </si>
  <si>
    <t>Valore dei danni inquinamento</t>
  </si>
  <si>
    <t xml:space="preserve">analisi </t>
  </si>
  <si>
    <t>totale sicurezza</t>
  </si>
  <si>
    <t>VAT A</t>
  </si>
  <si>
    <t>VAT B</t>
  </si>
  <si>
    <t>Scenario A anno 0</t>
  </si>
  <si>
    <t>Scenario B anno 0</t>
  </si>
  <si>
    <t>Scenario A anno 1</t>
  </si>
  <si>
    <t>Scenario B anno 1</t>
  </si>
  <si>
    <t>Snorkeling/sup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</si>
</sst>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49" fontId="0" fillId="0" borderId="0" xfId="0" applyNumberFormat="1" applyAlignment="1">
      <alignment horizontal="center" wrapText="1"/>
    </xf>
    <xf numFmtId="1" fontId="1" fillId="3" borderId="1" xfId="0" applyNumberFormat="1" applyFont="1" applyFill="1" applyBorder="1" applyAlignment="1">
      <alignment horizontal="center"/>
    </xf>
    <xf numFmtId="1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topLeftCell="A18" zoomScale="250" zoomScaleNormal="250" workbookViewId="0">
      <selection activeCell="G25" sqref="G25"/>
    </sheetView>
  </sheetViews>
  <sheetFormatPr baseColWidth="10" defaultColWidth="8.83203125" defaultRowHeight="15" x14ac:dyDescent="0.2"/>
  <cols>
    <col min="1" max="1" width="27" customWidth="1"/>
    <col min="2" max="2" width="17.33203125" customWidth="1"/>
    <col min="3" max="3" width="9.33203125" style="3" customWidth="1"/>
    <col min="4" max="4" width="9.83203125" style="3" customWidth="1"/>
    <col min="5" max="5" width="11.5" style="3" customWidth="1"/>
    <col min="6" max="6" width="0.6640625" customWidth="1"/>
    <col min="7" max="7" width="11.33203125" style="3" customWidth="1"/>
    <col min="8" max="8" width="11.5" style="3" customWidth="1"/>
  </cols>
  <sheetData>
    <row r="1" spans="1:8" ht="32" x14ac:dyDescent="0.2">
      <c r="A1" s="4" t="s">
        <v>0</v>
      </c>
      <c r="B1" s="5" t="s">
        <v>2</v>
      </c>
      <c r="C1" s="6" t="s">
        <v>1</v>
      </c>
      <c r="D1" s="7" t="s">
        <v>33</v>
      </c>
      <c r="E1" s="7" t="s">
        <v>34</v>
      </c>
      <c r="F1" s="4"/>
      <c r="G1" s="7" t="s">
        <v>35</v>
      </c>
      <c r="H1" s="7" t="s">
        <v>36</v>
      </c>
    </row>
    <row r="2" spans="1:8" ht="35" customHeight="1" x14ac:dyDescent="0.2">
      <c r="A2" s="4" t="s">
        <v>19</v>
      </c>
      <c r="B2" s="4" t="s">
        <v>17</v>
      </c>
      <c r="C2" s="6"/>
      <c r="D2" s="8">
        <f>D4-D3</f>
        <v>12358.4</v>
      </c>
      <c r="E2" s="8">
        <f>E4-E3</f>
        <v>10218.400000000001</v>
      </c>
      <c r="F2" s="5"/>
      <c r="G2" s="8">
        <v>12358.4</v>
      </c>
      <c r="H2" s="8">
        <f>0.97*E2</f>
        <v>9911.8480000000018</v>
      </c>
    </row>
    <row r="3" spans="1:8" ht="16" x14ac:dyDescent="0.2">
      <c r="A3" s="4"/>
      <c r="B3" s="4" t="s">
        <v>18</v>
      </c>
      <c r="C3" s="6"/>
      <c r="D3" s="8">
        <f>0.2*D4</f>
        <v>3089.6000000000004</v>
      </c>
      <c r="E3" s="8">
        <f>0.6*E4</f>
        <v>15327.599999999999</v>
      </c>
      <c r="F3" s="5"/>
      <c r="G3" s="8">
        <f>(1+0.19)*D3</f>
        <v>3676.6240000000003</v>
      </c>
      <c r="H3" s="8">
        <f>(1+0.19)*E3</f>
        <v>18239.843999999997</v>
      </c>
    </row>
    <row r="4" spans="1:8" ht="16" x14ac:dyDescent="0.2">
      <c r="A4" s="4"/>
      <c r="B4" s="4" t="s">
        <v>20</v>
      </c>
      <c r="C4" s="6"/>
      <c r="D4" s="8">
        <v>15448</v>
      </c>
      <c r="E4" s="8">
        <v>25546</v>
      </c>
      <c r="F4" s="5"/>
      <c r="G4" s="8">
        <f>G2+G3</f>
        <v>16035.023999999999</v>
      </c>
      <c r="H4" s="8">
        <f>H2+H3</f>
        <v>28151.691999999999</v>
      </c>
    </row>
    <row r="5" spans="1:8" ht="16" x14ac:dyDescent="0.2">
      <c r="A5" s="4"/>
      <c r="B5" s="4" t="s">
        <v>21</v>
      </c>
      <c r="C5" s="6" t="s">
        <v>3</v>
      </c>
      <c r="D5" s="9">
        <f>38*D4</f>
        <v>587024</v>
      </c>
      <c r="E5" s="9">
        <f>38*E4</f>
        <v>970748</v>
      </c>
      <c r="F5" s="5"/>
      <c r="G5" s="9">
        <f>30*G4</f>
        <v>481050.72</v>
      </c>
      <c r="H5" s="9">
        <f>30*H4</f>
        <v>844550.76</v>
      </c>
    </row>
    <row r="6" spans="1:8" x14ac:dyDescent="0.2">
      <c r="A6" s="4"/>
      <c r="B6" s="4"/>
      <c r="C6" s="6"/>
      <c r="D6" s="6"/>
      <c r="E6" s="6"/>
      <c r="F6" s="5"/>
      <c r="G6" s="6"/>
      <c r="H6" s="6"/>
    </row>
    <row r="7" spans="1:8" ht="29" customHeight="1" x14ac:dyDescent="0.2">
      <c r="A7" s="4" t="s">
        <v>4</v>
      </c>
      <c r="B7" s="4" t="s">
        <v>5</v>
      </c>
      <c r="C7" s="6" t="s">
        <v>3</v>
      </c>
      <c r="D7" s="10">
        <v>0</v>
      </c>
      <c r="E7" s="10">
        <v>0</v>
      </c>
      <c r="F7" s="5"/>
      <c r="G7" s="6">
        <v>0</v>
      </c>
      <c r="H7" s="6">
        <v>0</v>
      </c>
    </row>
    <row r="8" spans="1:8" ht="16" x14ac:dyDescent="0.2">
      <c r="A8" s="4"/>
      <c r="B8" s="4" t="s">
        <v>6</v>
      </c>
      <c r="C8" s="6" t="s">
        <v>3</v>
      </c>
      <c r="D8" s="10">
        <v>0</v>
      </c>
      <c r="E8" s="10">
        <f>(0.2*E2+0.3*E3)*500</f>
        <v>3320980</v>
      </c>
      <c r="F8" s="5"/>
      <c r="G8" s="6">
        <v>0</v>
      </c>
      <c r="H8" s="9">
        <f>(0.2*H2+0.3*H3)*500</f>
        <v>3727161.4</v>
      </c>
    </row>
    <row r="9" spans="1:8" x14ac:dyDescent="0.2">
      <c r="A9" s="4"/>
      <c r="B9" s="4"/>
      <c r="C9" s="6"/>
      <c r="D9" s="6"/>
      <c r="E9" s="6"/>
      <c r="F9" s="5"/>
      <c r="G9" s="6"/>
      <c r="H9" s="6"/>
    </row>
    <row r="10" spans="1:8" ht="24" customHeight="1" x14ac:dyDescent="0.2">
      <c r="A10" s="4"/>
      <c r="B10" s="4" t="s">
        <v>37</v>
      </c>
      <c r="C10" s="6" t="s">
        <v>3</v>
      </c>
      <c r="D10" s="9">
        <f>0.3*D3*50+0.7*D3*48</f>
        <v>150154.56000000003</v>
      </c>
      <c r="E10" s="9">
        <f>0.3*E3*50+0.7*E3*48</f>
        <v>744921.35999999987</v>
      </c>
      <c r="F10" s="8">
        <f t="shared" ref="F10" si="0">0.5*F4*9</f>
        <v>0</v>
      </c>
      <c r="G10" s="9">
        <f>0.3*G3*50+0.7*G3*48</f>
        <v>178683.9264</v>
      </c>
      <c r="H10" s="9">
        <f>0.3*H3*50+0.7*H3*48</f>
        <v>886456.41839999985</v>
      </c>
    </row>
    <row r="11" spans="1:8" x14ac:dyDescent="0.2">
      <c r="A11" s="4"/>
      <c r="B11" s="4"/>
      <c r="C11" s="6"/>
      <c r="D11" s="10"/>
      <c r="E11" s="10"/>
      <c r="F11" s="5"/>
      <c r="G11" s="10"/>
      <c r="H11" s="10"/>
    </row>
    <row r="12" spans="1:8" ht="16" x14ac:dyDescent="0.2">
      <c r="A12" s="4" t="s">
        <v>25</v>
      </c>
      <c r="B12" s="4" t="s">
        <v>26</v>
      </c>
      <c r="C12" s="6" t="s">
        <v>3</v>
      </c>
      <c r="D12" s="9">
        <f>180000-2*0.2*D4</f>
        <v>173820.79999999999</v>
      </c>
      <c r="E12" s="10">
        <f>10000+30000+2*(E4-D4)</f>
        <v>60196</v>
      </c>
      <c r="F12" s="5"/>
      <c r="G12" s="9">
        <f>180000-2*0.2*G4</f>
        <v>173585.99040000001</v>
      </c>
      <c r="H12" s="9">
        <f>10000+30000+2*(H4-G4)</f>
        <v>64233.335999999996</v>
      </c>
    </row>
    <row r="13" spans="1:8" x14ac:dyDescent="0.2">
      <c r="A13" s="4"/>
      <c r="B13" s="4"/>
      <c r="C13" s="6"/>
      <c r="D13" s="10"/>
      <c r="E13" s="10"/>
      <c r="F13" s="5"/>
      <c r="G13" s="10"/>
      <c r="H13" s="10"/>
    </row>
    <row r="14" spans="1:8" ht="16" x14ac:dyDescent="0.2">
      <c r="A14" s="4" t="s">
        <v>22</v>
      </c>
      <c r="B14" s="4" t="s">
        <v>23</v>
      </c>
      <c r="C14" s="6" t="s">
        <v>7</v>
      </c>
      <c r="D14" s="6">
        <v>30000</v>
      </c>
      <c r="E14" s="6">
        <v>0</v>
      </c>
      <c r="F14" s="5"/>
      <c r="G14" s="6">
        <v>30000</v>
      </c>
      <c r="H14" s="6">
        <v>0</v>
      </c>
    </row>
    <row r="15" spans="1:8" ht="16" x14ac:dyDescent="0.2">
      <c r="A15" s="4"/>
      <c r="B15" s="4" t="s">
        <v>24</v>
      </c>
      <c r="C15" s="6" t="s">
        <v>7</v>
      </c>
      <c r="D15" s="6">
        <v>5000</v>
      </c>
      <c r="E15" s="6">
        <v>0</v>
      </c>
      <c r="F15" s="5"/>
      <c r="G15" s="6">
        <v>5000</v>
      </c>
      <c r="H15" s="6">
        <v>0</v>
      </c>
    </row>
    <row r="16" spans="1:8" ht="16" x14ac:dyDescent="0.2">
      <c r="A16" s="4"/>
      <c r="B16" s="4" t="s">
        <v>30</v>
      </c>
      <c r="C16" s="6" t="s">
        <v>7</v>
      </c>
      <c r="D16" s="10">
        <f>D14+D15</f>
        <v>35000</v>
      </c>
      <c r="E16" s="10">
        <f>E14+E15</f>
        <v>0</v>
      </c>
      <c r="F16" s="5"/>
      <c r="G16" s="10">
        <f>G14+G15</f>
        <v>35000</v>
      </c>
      <c r="H16" s="10">
        <f>H14+H15</f>
        <v>0</v>
      </c>
    </row>
    <row r="17" spans="1:8" x14ac:dyDescent="0.2">
      <c r="A17" s="4"/>
      <c r="B17" s="4"/>
      <c r="C17" s="6"/>
      <c r="D17" s="6"/>
      <c r="E17" s="6"/>
      <c r="F17" s="5"/>
      <c r="G17" s="6"/>
      <c r="H17" s="6"/>
    </row>
    <row r="18" spans="1:8" ht="22" customHeight="1" x14ac:dyDescent="0.2">
      <c r="A18" s="16" t="s">
        <v>27</v>
      </c>
      <c r="B18" s="4" t="s">
        <v>8</v>
      </c>
      <c r="C18" s="6" t="s">
        <v>7</v>
      </c>
      <c r="D18" s="8">
        <f>10.72*220</f>
        <v>2358.4</v>
      </c>
      <c r="E18" s="14">
        <f>10.72*445</f>
        <v>4770.4000000000005</v>
      </c>
      <c r="F18" s="5"/>
      <c r="G18" s="8">
        <f>2*D18</f>
        <v>4716.8</v>
      </c>
      <c r="H18" s="14">
        <f>2*E18</f>
        <v>9540.8000000000011</v>
      </c>
    </row>
    <row r="19" spans="1:8" ht="23" customHeight="1" x14ac:dyDescent="0.2">
      <c r="A19" s="16"/>
      <c r="B19" s="4" t="s">
        <v>9</v>
      </c>
      <c r="C19" s="6" t="s">
        <v>7</v>
      </c>
      <c r="D19" s="14">
        <f>5.63*220</f>
        <v>1238.5999999999999</v>
      </c>
      <c r="E19" s="8">
        <f>5.63*445</f>
        <v>2505.35</v>
      </c>
      <c r="F19" s="5"/>
      <c r="G19" s="14">
        <f>2*D19</f>
        <v>2477.1999999999998</v>
      </c>
      <c r="H19" s="8">
        <f>2*E19</f>
        <v>5010.7</v>
      </c>
    </row>
    <row r="20" spans="1:8" x14ac:dyDescent="0.2">
      <c r="A20" s="4"/>
      <c r="B20" s="4"/>
      <c r="C20" s="6"/>
      <c r="D20" s="5"/>
      <c r="E20" s="5"/>
      <c r="F20" s="5"/>
      <c r="G20" s="5"/>
      <c r="H20" s="5"/>
    </row>
    <row r="21" spans="1:8" x14ac:dyDescent="0.2">
      <c r="A21" s="5" t="s">
        <v>28</v>
      </c>
      <c r="B21" s="5"/>
      <c r="C21" s="6" t="s">
        <v>7</v>
      </c>
      <c r="D21" s="9">
        <f>(3090+50)*1.3*0.03</f>
        <v>122.46</v>
      </c>
      <c r="E21" s="9">
        <f>(2555+248)*1.3*0.03</f>
        <v>109.31699999999999</v>
      </c>
      <c r="F21" s="5"/>
      <c r="G21" s="9">
        <f>(3090+60)*1.3*0.03</f>
        <v>122.85</v>
      </c>
      <c r="H21" s="9">
        <f>(2478+295)*1.3*0.03</f>
        <v>108.14700000000001</v>
      </c>
    </row>
    <row r="22" spans="1:8" x14ac:dyDescent="0.2">
      <c r="A22" s="5" t="s">
        <v>15</v>
      </c>
      <c r="B22" s="5" t="s">
        <v>16</v>
      </c>
      <c r="C22" s="6" t="s">
        <v>7</v>
      </c>
      <c r="D22" s="15">
        <f>192*D4</f>
        <v>2966016</v>
      </c>
      <c r="E22" s="15">
        <f>192*E4</f>
        <v>4904832</v>
      </c>
      <c r="F22" s="6">
        <f t="shared" ref="F22" si="1">540*F4</f>
        <v>0</v>
      </c>
      <c r="G22" s="18">
        <f>192*G4</f>
        <v>3078724.608</v>
      </c>
      <c r="H22" s="18">
        <f>192*H4</f>
        <v>5405124.8640000001</v>
      </c>
    </row>
    <row r="24" spans="1:8" x14ac:dyDescent="0.2">
      <c r="A24" s="1"/>
      <c r="B24" s="1"/>
      <c r="C24" s="2"/>
      <c r="D24" s="2" t="s">
        <v>10</v>
      </c>
      <c r="E24" s="2" t="s">
        <v>11</v>
      </c>
      <c r="G24" s="2" t="s">
        <v>10</v>
      </c>
      <c r="H24" s="2" t="s">
        <v>11</v>
      </c>
    </row>
    <row r="25" spans="1:8" x14ac:dyDescent="0.2">
      <c r="A25" s="1" t="s">
        <v>29</v>
      </c>
      <c r="B25" s="17" t="s">
        <v>13</v>
      </c>
      <c r="C25" s="2"/>
      <c r="D25" s="11">
        <f>D5+D7++D8+D10+D12-D16-D19-D21-D22</f>
        <v>-2091377.6999999997</v>
      </c>
      <c r="E25" s="11">
        <f>E5+E7++E8+E10+E12-E16-E18-E21-E22</f>
        <v>187133.64299999923</v>
      </c>
      <c r="G25" s="11">
        <f>G5+G7++G8+G10+G12-G16-G19-G21-G22</f>
        <v>-2283004.0211999998</v>
      </c>
      <c r="H25" s="11">
        <f>H5+H7++H8+H10+H12-H16-H18-H21-H22</f>
        <v>107628.10340000037</v>
      </c>
    </row>
    <row r="26" spans="1:8" x14ac:dyDescent="0.2">
      <c r="A26" s="1"/>
      <c r="B26" s="17"/>
      <c r="C26" s="2"/>
      <c r="D26" s="12"/>
      <c r="E26" s="12"/>
    </row>
    <row r="27" spans="1:8" x14ac:dyDescent="0.2">
      <c r="G27" s="2" t="s">
        <v>31</v>
      </c>
      <c r="H27" s="2" t="s">
        <v>32</v>
      </c>
    </row>
    <row r="28" spans="1:8" x14ac:dyDescent="0.2">
      <c r="A28" t="s">
        <v>14</v>
      </c>
      <c r="B28" s="3" t="s">
        <v>12</v>
      </c>
      <c r="C28" s="3">
        <v>0.03</v>
      </c>
      <c r="G28" s="19">
        <f>D25+G25/(1+C28)</f>
        <v>-4307886.4584466014</v>
      </c>
      <c r="H28" s="19">
        <f>E25+H25/(1+D28)</f>
        <v>294761.7463999996</v>
      </c>
    </row>
    <row r="29" spans="1:8" x14ac:dyDescent="0.2">
      <c r="D29" s="13"/>
      <c r="E29" s="13"/>
    </row>
  </sheetData>
  <mergeCells count="2">
    <mergeCell ref="A18:A19"/>
    <mergeCell ref="B25:B2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Giovanni Bella</cp:lastModifiedBy>
  <cp:lastPrinted>2026-02-03T13:59:14Z</cp:lastPrinted>
  <dcterms:created xsi:type="dcterms:W3CDTF">2017-03-10T09:58:15Z</dcterms:created>
  <dcterms:modified xsi:type="dcterms:W3CDTF">2026-03-18T10:48:26Z</dcterms:modified>
</cp:coreProperties>
</file>