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308"/>
  <workbookPr/>
  <mc:AlternateContent xmlns:mc="http://schemas.openxmlformats.org/markup-compatibility/2006">
    <mc:Choice Requires="x15">
      <x15ac:absPath xmlns:x15ac="http://schemas.microsoft.com/office/spreadsheetml/2010/11/ac" url="/Users/gbella19/Desktop/"/>
    </mc:Choice>
  </mc:AlternateContent>
  <xr:revisionPtr revIDLastSave="0" documentId="13_ncr:1_{C1187E23-B964-E645-B8C0-BA5DA8C7FD69}" xr6:coauthVersionLast="47" xr6:coauthVersionMax="47" xr10:uidLastSave="{00000000-0000-0000-0000-000000000000}"/>
  <bookViews>
    <workbookView xWindow="3260" yWindow="600" windowWidth="22960" windowHeight="15540" xr2:uid="{00000000-000D-0000-FFFF-FFFF00000000}"/>
  </bookViews>
  <sheets>
    <sheet name="Foglio1" sheetId="1" r:id="rId1"/>
    <sheet name="Foglio2" sheetId="2" r:id="rId2"/>
    <sheet name="Foglio3" sheetId="3" r:id="rId3"/>
  </sheets>
  <calcPr calcId="191029" concurrentCalc="0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H12" i="1" l="1"/>
  <c r="E22" i="1"/>
  <c r="F22" i="1"/>
  <c r="G22" i="1"/>
  <c r="H22" i="1"/>
  <c r="D22" i="1"/>
  <c r="H21" i="1"/>
  <c r="G21" i="1"/>
  <c r="E21" i="1"/>
  <c r="D8" i="1"/>
  <c r="E3" i="1"/>
  <c r="H19" i="1"/>
  <c r="G19" i="1"/>
  <c r="H18" i="1"/>
  <c r="G18" i="1"/>
  <c r="G16" i="1"/>
  <c r="E2" i="1"/>
  <c r="H2" i="1"/>
  <c r="H3" i="1"/>
  <c r="H10" i="1"/>
  <c r="H4" i="1"/>
  <c r="H5" i="1"/>
  <c r="G3" i="1"/>
  <c r="E12" i="1"/>
  <c r="D12" i="1"/>
  <c r="D21" i="1"/>
  <c r="E19" i="1"/>
  <c r="D19" i="1"/>
  <c r="E18" i="1"/>
  <c r="D18" i="1"/>
  <c r="D16" i="1"/>
  <c r="E10" i="1"/>
  <c r="D10" i="1"/>
  <c r="D5" i="1"/>
  <c r="E5" i="1"/>
  <c r="D2" i="1"/>
  <c r="D3" i="1"/>
  <c r="E25" i="1"/>
  <c r="H25" i="1"/>
  <c r="H28" i="1"/>
  <c r="D25" i="1"/>
  <c r="G4" i="1"/>
  <c r="G12" i="1"/>
  <c r="G10" i="1"/>
  <c r="G8" i="1"/>
  <c r="G5" i="1"/>
  <c r="G25" i="1"/>
  <c r="G28" i="1"/>
</calcChain>
</file>

<file path=xl/sharedStrings.xml><?xml version="1.0" encoding="utf-8"?>
<sst xmlns="http://schemas.openxmlformats.org/spreadsheetml/2006/main" count="50" uniqueCount="38">
  <si>
    <t>Tipologia</t>
  </si>
  <si>
    <t>Categoria</t>
  </si>
  <si>
    <t>Dettaglio</t>
  </si>
  <si>
    <t>B</t>
  </si>
  <si>
    <t>Benefici ricavabili da altre attività ricreative</t>
  </si>
  <si>
    <t xml:space="preserve">Caccia </t>
  </si>
  <si>
    <t>Pesca</t>
  </si>
  <si>
    <t>C</t>
  </si>
  <si>
    <t>con recupero</t>
  </si>
  <si>
    <t>senza recupero</t>
  </si>
  <si>
    <t>SCENARIO A</t>
  </si>
  <si>
    <t>SCENARIO B</t>
  </si>
  <si>
    <t>r</t>
  </si>
  <si>
    <t>gestione dei rifiuti con recupero</t>
  </si>
  <si>
    <t>tasso di sconto</t>
  </si>
  <si>
    <t>Tassa ambientale</t>
  </si>
  <si>
    <t>DAP empirica</t>
  </si>
  <si>
    <t>residenti</t>
  </si>
  <si>
    <t>turisti</t>
  </si>
  <si>
    <t>Accessi all'area</t>
  </si>
  <si>
    <t>Ingressi totali</t>
  </si>
  <si>
    <t>Ricavi biglietti</t>
  </si>
  <si>
    <t>Costi sicurezza</t>
  </si>
  <si>
    <t>Vigilanza</t>
  </si>
  <si>
    <t>Assicurazione</t>
  </si>
  <si>
    <t>Concessioni</t>
  </si>
  <si>
    <t>Bar / Festival</t>
  </si>
  <si>
    <t>Valore dell'esternalità legata alla produzione di rifiuti</t>
  </si>
  <si>
    <t>Valore dei danni inquinamento</t>
  </si>
  <si>
    <t xml:space="preserve">analisi </t>
  </si>
  <si>
    <t>totale sicurezza</t>
  </si>
  <si>
    <t>VAT A</t>
  </si>
  <si>
    <t>VAT B</t>
  </si>
  <si>
    <t>Scenario A anno 0</t>
  </si>
  <si>
    <t>Scenario B anno 0</t>
  </si>
  <si>
    <t>Scenario A anno 1</t>
  </si>
  <si>
    <t>Scenario B anno 1</t>
  </si>
  <si>
    <t>snorkeling/sup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</si>
</sst>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3" fontId="0" fillId="0" borderId="0" xfId="0" applyNumberFormat="1" applyAlignment="1">
      <alignment horizontal="center"/>
    </xf>
    <xf numFmtId="3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49" fontId="0" fillId="0" borderId="1" xfId="0" applyNumberFormat="1" applyBorder="1" applyAlignment="1">
      <alignment wrapText="1"/>
    </xf>
    <xf numFmtId="0" fontId="0" fillId="0" borderId="1" xfId="0" applyBorder="1"/>
    <xf numFmtId="0" fontId="0" fillId="0" borderId="1" xfId="0" applyBorder="1" applyAlignment="1">
      <alignment horizontal="center"/>
    </xf>
    <xf numFmtId="1" fontId="0" fillId="2" borderId="1" xfId="0" applyNumberFormat="1" applyFill="1" applyBorder="1" applyAlignment="1">
      <alignment horizontal="center"/>
    </xf>
    <xf numFmtId="49" fontId="0" fillId="0" borderId="1" xfId="0" applyNumberFormat="1" applyBorder="1" applyAlignment="1">
      <alignment horizontal="center" wrapText="1"/>
    </xf>
    <xf numFmtId="1" fontId="0" fillId="0" borderId="1" xfId="0" applyNumberForma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1" fontId="1" fillId="3" borderId="1" xfId="0" applyNumberFormat="1" applyFont="1" applyFill="1" applyBorder="1" applyAlignment="1">
      <alignment horizontal="center"/>
    </xf>
    <xf numFmtId="49" fontId="0" fillId="0" borderId="1" xfId="0" applyNumberFormat="1" applyBorder="1" applyAlignment="1">
      <alignment horizontal="center" wrapText="1"/>
    </xf>
    <xf numFmtId="49" fontId="0" fillId="0" borderId="0" xfId="0" applyNumberFormat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9"/>
  <sheetViews>
    <sheetView tabSelected="1" topLeftCell="A13" zoomScale="180" zoomScaleNormal="180" workbookViewId="0">
      <selection activeCell="H30" sqref="H30"/>
    </sheetView>
  </sheetViews>
  <sheetFormatPr baseColWidth="10" defaultColWidth="8.83203125" defaultRowHeight="15" x14ac:dyDescent="0.2"/>
  <cols>
    <col min="1" max="1" width="27" customWidth="1"/>
    <col min="2" max="2" width="17.33203125" customWidth="1"/>
    <col min="3" max="3" width="9.33203125" style="3" customWidth="1"/>
    <col min="4" max="4" width="10.83203125" style="3" customWidth="1"/>
    <col min="5" max="5" width="11.5" style="3" customWidth="1"/>
    <col min="6" max="6" width="0.6640625" customWidth="1"/>
    <col min="7" max="7" width="10.5" style="3" customWidth="1"/>
    <col min="8" max="8" width="11" style="3" customWidth="1"/>
  </cols>
  <sheetData>
    <row r="1" spans="1:8" ht="32" x14ac:dyDescent="0.2">
      <c r="A1" s="7" t="s">
        <v>0</v>
      </c>
      <c r="B1" s="8" t="s">
        <v>2</v>
      </c>
      <c r="C1" s="9" t="s">
        <v>1</v>
      </c>
      <c r="D1" s="11" t="s">
        <v>33</v>
      </c>
      <c r="E1" s="11" t="s">
        <v>34</v>
      </c>
      <c r="F1" s="7"/>
      <c r="G1" s="11" t="s">
        <v>35</v>
      </c>
      <c r="H1" s="11" t="s">
        <v>36</v>
      </c>
    </row>
    <row r="2" spans="1:8" ht="35" customHeight="1" x14ac:dyDescent="0.2">
      <c r="A2" s="7" t="s">
        <v>19</v>
      </c>
      <c r="B2" s="7" t="s">
        <v>17</v>
      </c>
      <c r="C2" s="9"/>
      <c r="D2" s="12">
        <f>D4-D3</f>
        <v>12358.4</v>
      </c>
      <c r="E2" s="12">
        <f>E4-E3</f>
        <v>10218.400000000001</v>
      </c>
      <c r="F2" s="8"/>
      <c r="G2" s="12">
        <v>12358</v>
      </c>
      <c r="H2" s="12">
        <f>0.65*E2</f>
        <v>6641.9600000000009</v>
      </c>
    </row>
    <row r="3" spans="1:8" ht="16" x14ac:dyDescent="0.2">
      <c r="A3" s="7"/>
      <c r="B3" s="7" t="s">
        <v>18</v>
      </c>
      <c r="C3" s="9"/>
      <c r="D3" s="12">
        <f>0.2*D4</f>
        <v>3089.6000000000004</v>
      </c>
      <c r="E3" s="12">
        <f>0.6*E4</f>
        <v>15327.599999999999</v>
      </c>
      <c r="F3" s="8"/>
      <c r="G3" s="12">
        <f>0.94*D3</f>
        <v>2904.2240000000002</v>
      </c>
      <c r="H3" s="12">
        <f>0.94*E3</f>
        <v>14407.943999999998</v>
      </c>
    </row>
    <row r="4" spans="1:8" ht="16" x14ac:dyDescent="0.2">
      <c r="A4" s="7"/>
      <c r="B4" s="7" t="s">
        <v>20</v>
      </c>
      <c r="C4" s="9"/>
      <c r="D4" s="12">
        <v>15448</v>
      </c>
      <c r="E4" s="12">
        <v>25546</v>
      </c>
      <c r="F4" s="8"/>
      <c r="G4" s="12">
        <f>G2+G3</f>
        <v>15262.224</v>
      </c>
      <c r="H4" s="12">
        <f>H2+H3</f>
        <v>21049.903999999999</v>
      </c>
    </row>
    <row r="5" spans="1:8" ht="16" x14ac:dyDescent="0.2">
      <c r="A5" s="7"/>
      <c r="B5" s="7" t="s">
        <v>21</v>
      </c>
      <c r="C5" s="9" t="s">
        <v>3</v>
      </c>
      <c r="D5" s="13">
        <f>28*D4</f>
        <v>432544</v>
      </c>
      <c r="E5" s="13">
        <f>28*E4</f>
        <v>715288</v>
      </c>
      <c r="F5" s="8"/>
      <c r="G5" s="13">
        <f>30*G4</f>
        <v>457866.72000000003</v>
      </c>
      <c r="H5" s="13">
        <f>30*H4</f>
        <v>631497.12</v>
      </c>
    </row>
    <row r="6" spans="1:8" x14ac:dyDescent="0.2">
      <c r="A6" s="7"/>
      <c r="B6" s="7"/>
      <c r="C6" s="9"/>
      <c r="D6" s="9"/>
      <c r="E6" s="9"/>
      <c r="F6" s="8"/>
      <c r="G6" s="9"/>
      <c r="H6" s="9"/>
    </row>
    <row r="7" spans="1:8" ht="29" customHeight="1" x14ac:dyDescent="0.2">
      <c r="A7" s="7" t="s">
        <v>4</v>
      </c>
      <c r="B7" s="7" t="s">
        <v>5</v>
      </c>
      <c r="C7" s="9" t="s">
        <v>3</v>
      </c>
      <c r="D7" s="9">
        <v>0</v>
      </c>
      <c r="E7" s="9">
        <v>0</v>
      </c>
      <c r="F7" s="8"/>
      <c r="G7" s="9">
        <v>0</v>
      </c>
      <c r="H7" s="9">
        <v>0</v>
      </c>
    </row>
    <row r="8" spans="1:8" ht="16" x14ac:dyDescent="0.2">
      <c r="A8" s="7"/>
      <c r="B8" s="7" t="s">
        <v>6</v>
      </c>
      <c r="C8" s="9" t="s">
        <v>3</v>
      </c>
      <c r="D8" s="14">
        <f>500*(0.2*D2+0.3*D3)</f>
        <v>1699280.0000000002</v>
      </c>
      <c r="E8" s="9">
        <v>0</v>
      </c>
      <c r="F8" s="8"/>
      <c r="G8" s="13">
        <f>500*(0.2*G2+0.3*G3)</f>
        <v>1671433.6000000003</v>
      </c>
      <c r="H8" s="9">
        <v>0</v>
      </c>
    </row>
    <row r="9" spans="1:8" x14ac:dyDescent="0.2">
      <c r="A9" s="7"/>
      <c r="B9" s="7"/>
      <c r="C9" s="9"/>
      <c r="D9" s="9"/>
      <c r="E9" s="9"/>
      <c r="F9" s="8"/>
      <c r="G9" s="9"/>
      <c r="H9" s="9"/>
    </row>
    <row r="10" spans="1:8" ht="28" customHeight="1" x14ac:dyDescent="0.2">
      <c r="A10" s="7"/>
      <c r="B10" s="7" t="s">
        <v>37</v>
      </c>
      <c r="C10" s="9" t="s">
        <v>3</v>
      </c>
      <c r="D10" s="13">
        <f>0.2*D2*48+0.6*D3*98</f>
        <v>300309.12</v>
      </c>
      <c r="E10" s="13">
        <f>0.2*E2*48+0.6*E3*98</f>
        <v>999359.52</v>
      </c>
      <c r="F10" s="12"/>
      <c r="G10" s="13">
        <f>0.2*G2*48+0.6*G3*98</f>
        <v>289405.17119999998</v>
      </c>
      <c r="H10" s="13">
        <f>0.2*H2*48+0.6*H3*98</f>
        <v>910949.92319999984</v>
      </c>
    </row>
    <row r="11" spans="1:8" x14ac:dyDescent="0.2">
      <c r="A11" s="7"/>
      <c r="B11" s="7"/>
      <c r="C11" s="9"/>
      <c r="D11" s="14"/>
      <c r="E11" s="14"/>
      <c r="F11" s="8"/>
      <c r="G11" s="14"/>
      <c r="H11" s="14"/>
    </row>
    <row r="12" spans="1:8" ht="16" x14ac:dyDescent="0.2">
      <c r="A12" s="7" t="s">
        <v>25</v>
      </c>
      <c r="B12" s="7" t="s">
        <v>26</v>
      </c>
      <c r="C12" s="9" t="s">
        <v>3</v>
      </c>
      <c r="D12" s="13">
        <f>180000-0.2*D4*2</f>
        <v>173820.79999999999</v>
      </c>
      <c r="E12" s="14">
        <f>10000+30000+10098*2</f>
        <v>60196</v>
      </c>
      <c r="F12" s="8"/>
      <c r="G12" s="13">
        <f>180000-0.2*G4*2</f>
        <v>173895.11040000001</v>
      </c>
      <c r="H12" s="14">
        <f>10000+30000+5788*2</f>
        <v>51576</v>
      </c>
    </row>
    <row r="13" spans="1:8" x14ac:dyDescent="0.2">
      <c r="A13" s="7"/>
      <c r="B13" s="7"/>
      <c r="C13" s="9"/>
      <c r="D13" s="14"/>
      <c r="E13" s="14"/>
      <c r="F13" s="8"/>
      <c r="G13" s="14"/>
      <c r="H13" s="14"/>
    </row>
    <row r="14" spans="1:8" ht="16" x14ac:dyDescent="0.2">
      <c r="A14" s="7" t="s">
        <v>22</v>
      </c>
      <c r="B14" s="7" t="s">
        <v>23</v>
      </c>
      <c r="C14" s="9" t="s">
        <v>7</v>
      </c>
      <c r="D14" s="9">
        <v>30000</v>
      </c>
      <c r="E14" s="9">
        <v>0</v>
      </c>
      <c r="F14" s="8"/>
      <c r="G14" s="9">
        <v>30000</v>
      </c>
      <c r="H14" s="9">
        <v>0</v>
      </c>
    </row>
    <row r="15" spans="1:8" ht="16" x14ac:dyDescent="0.2">
      <c r="A15" s="7"/>
      <c r="B15" s="7" t="s">
        <v>24</v>
      </c>
      <c r="C15" s="9" t="s">
        <v>7</v>
      </c>
      <c r="D15" s="9">
        <v>5000</v>
      </c>
      <c r="E15" s="9">
        <v>0</v>
      </c>
      <c r="F15" s="8"/>
      <c r="G15" s="9">
        <v>5000</v>
      </c>
      <c r="H15" s="9">
        <v>0</v>
      </c>
    </row>
    <row r="16" spans="1:8" ht="16" x14ac:dyDescent="0.2">
      <c r="A16" s="7"/>
      <c r="B16" s="7" t="s">
        <v>30</v>
      </c>
      <c r="C16" s="9" t="s">
        <v>7</v>
      </c>
      <c r="D16" s="14">
        <f>D14+D15</f>
        <v>35000</v>
      </c>
      <c r="E16" s="14">
        <v>0</v>
      </c>
      <c r="F16" s="8"/>
      <c r="G16" s="14">
        <f>G14+G15</f>
        <v>35000</v>
      </c>
      <c r="H16" s="14">
        <v>0</v>
      </c>
    </row>
    <row r="17" spans="1:8" x14ac:dyDescent="0.2">
      <c r="A17" s="7"/>
      <c r="B17" s="7"/>
      <c r="C17" s="9"/>
      <c r="D17" s="9"/>
      <c r="E17" s="9"/>
      <c r="F17" s="8"/>
      <c r="G17" s="9"/>
      <c r="H17" s="9"/>
    </row>
    <row r="18" spans="1:8" ht="22" customHeight="1" x14ac:dyDescent="0.2">
      <c r="A18" s="16" t="s">
        <v>27</v>
      </c>
      <c r="B18" s="7" t="s">
        <v>8</v>
      </c>
      <c r="C18" s="9" t="s">
        <v>7</v>
      </c>
      <c r="D18" s="15">
        <f>10.72*220</f>
        <v>2358.4</v>
      </c>
      <c r="E18" s="15">
        <f>10.72*445</f>
        <v>4770.4000000000005</v>
      </c>
      <c r="F18" s="8"/>
      <c r="G18" s="15">
        <f>2*10.72*220</f>
        <v>4716.8</v>
      </c>
      <c r="H18" s="15">
        <f>2*10.72*445</f>
        <v>9540.8000000000011</v>
      </c>
    </row>
    <row r="19" spans="1:8" ht="23" customHeight="1" x14ac:dyDescent="0.2">
      <c r="A19" s="16"/>
      <c r="B19" s="7" t="s">
        <v>9</v>
      </c>
      <c r="C19" s="9" t="s">
        <v>7</v>
      </c>
      <c r="D19" s="12">
        <f>5.63*220</f>
        <v>1238.5999999999999</v>
      </c>
      <c r="E19" s="12">
        <f>5.63*445</f>
        <v>2505.35</v>
      </c>
      <c r="F19" s="8"/>
      <c r="G19" s="12">
        <f>2*5.63*220</f>
        <v>2477.1999999999998</v>
      </c>
      <c r="H19" s="12">
        <f>2*5.63*445</f>
        <v>5010.7</v>
      </c>
    </row>
    <row r="20" spans="1:8" x14ac:dyDescent="0.2">
      <c r="A20" s="7"/>
      <c r="B20" s="7"/>
      <c r="C20" s="9"/>
      <c r="D20" s="8"/>
      <c r="E20" s="8"/>
      <c r="F20" s="8"/>
      <c r="G20" s="8"/>
      <c r="H20" s="8"/>
    </row>
    <row r="21" spans="1:8" x14ac:dyDescent="0.2">
      <c r="A21" s="8" t="s">
        <v>28</v>
      </c>
      <c r="B21" s="8"/>
      <c r="C21" s="9" t="s">
        <v>7</v>
      </c>
      <c r="D21" s="13">
        <f>1545*0.03*2.4+150*0.03*2.4</f>
        <v>122.03999999999999</v>
      </c>
      <c r="E21" s="13">
        <f>(330+1278)*0.03*2.4</f>
        <v>115.77599999999998</v>
      </c>
      <c r="F21" s="8"/>
      <c r="G21" s="13">
        <f>(147+1545)*0.03*2.4</f>
        <v>121.82399999999998</v>
      </c>
      <c r="H21" s="13">
        <f>(286+831)*0.03*2.4</f>
        <v>80.423999999999992</v>
      </c>
    </row>
    <row r="22" spans="1:8" x14ac:dyDescent="0.2">
      <c r="A22" s="8" t="s">
        <v>15</v>
      </c>
      <c r="B22" s="8" t="s">
        <v>16</v>
      </c>
      <c r="C22" s="9" t="s">
        <v>7</v>
      </c>
      <c r="D22" s="10">
        <f>1/5*156*D4</f>
        <v>481977.60000000003</v>
      </c>
      <c r="E22" s="10">
        <f t="shared" ref="E22:H22" si="0">1/5*156*E4</f>
        <v>797035.20000000007</v>
      </c>
      <c r="F22" s="10">
        <f t="shared" si="0"/>
        <v>0</v>
      </c>
      <c r="G22" s="10">
        <f t="shared" si="0"/>
        <v>476181.38880000007</v>
      </c>
      <c r="H22" s="10">
        <f t="shared" si="0"/>
        <v>656757.0048</v>
      </c>
    </row>
    <row r="24" spans="1:8" x14ac:dyDescent="0.2">
      <c r="A24" s="1"/>
      <c r="B24" s="1"/>
      <c r="C24" s="2"/>
      <c r="D24" s="2" t="s">
        <v>10</v>
      </c>
      <c r="E24" s="2" t="s">
        <v>11</v>
      </c>
      <c r="G24" s="2" t="s">
        <v>10</v>
      </c>
      <c r="H24" s="2" t="s">
        <v>11</v>
      </c>
    </row>
    <row r="25" spans="1:8" x14ac:dyDescent="0.2">
      <c r="A25" s="1" t="s">
        <v>29</v>
      </c>
      <c r="B25" s="17" t="s">
        <v>13</v>
      </c>
      <c r="C25" s="2"/>
      <c r="D25" s="6">
        <f>D5+D7+D8+D10+D12-D16-D18-D21-D22</f>
        <v>2086495.88</v>
      </c>
      <c r="E25" s="6">
        <f>E5+E7+E8+E10+E12-E16-E18-E21-E22</f>
        <v>972922.14399999997</v>
      </c>
      <c r="G25" s="6">
        <f>G5+G7+G8+G10+G12-G16-G18-G21-G22</f>
        <v>2076580.5888000003</v>
      </c>
      <c r="H25" s="6">
        <f>H5+H7+H8+H10+H12-H16-H18-H21-H22</f>
        <v>927644.81439999957</v>
      </c>
    </row>
    <row r="26" spans="1:8" x14ac:dyDescent="0.2">
      <c r="A26" s="1"/>
      <c r="B26" s="17"/>
      <c r="C26" s="2"/>
      <c r="D26" s="5"/>
      <c r="E26" s="5"/>
    </row>
    <row r="27" spans="1:8" x14ac:dyDescent="0.2">
      <c r="G27" s="2" t="s">
        <v>31</v>
      </c>
      <c r="H27" s="2" t="s">
        <v>32</v>
      </c>
    </row>
    <row r="28" spans="1:8" x14ac:dyDescent="0.2">
      <c r="A28" t="s">
        <v>14</v>
      </c>
      <c r="B28" s="3" t="s">
        <v>12</v>
      </c>
      <c r="C28" s="3">
        <v>0.04</v>
      </c>
      <c r="G28" s="6">
        <f>D25+G25/(1+C28)</f>
        <v>4083207.9846153846</v>
      </c>
      <c r="H28" s="6">
        <f>E25+H25/(1+D28)</f>
        <v>1900566.9583999994</v>
      </c>
    </row>
    <row r="29" spans="1:8" x14ac:dyDescent="0.2">
      <c r="D29" s="4"/>
      <c r="E29" s="4"/>
    </row>
  </sheetData>
  <mergeCells count="2">
    <mergeCell ref="A18:A19"/>
    <mergeCell ref="B25:B26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  <pageSetup paperSize="9"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Giovanni Bella</cp:lastModifiedBy>
  <cp:lastPrinted>2026-02-03T13:59:14Z</cp:lastPrinted>
  <dcterms:created xsi:type="dcterms:W3CDTF">2017-03-10T09:58:15Z</dcterms:created>
  <dcterms:modified xsi:type="dcterms:W3CDTF">2026-03-16T11:23:50Z</dcterms:modified>
</cp:coreProperties>
</file>