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cadrsi-my.sharepoint.com/personal/simone_ferrari_unica_it/Documents/Documenti/Toroalvaro/DIDATTICA/2025_2026/PMUVNE_2526/"/>
    </mc:Choice>
  </mc:AlternateContent>
  <xr:revisionPtr revIDLastSave="32" documentId="8_{9C9A31C5-2F9B-4D44-94CF-0CB3CF25FA47}" xr6:coauthVersionLast="47" xr6:coauthVersionMax="47" xr10:uidLastSave="{A5E3F699-AB7C-4494-941C-BA0EFE27342F}"/>
  <bookViews>
    <workbookView xWindow="-98" yWindow="-98" windowWidth="28996" windowHeight="15675" xr2:uid="{00000000-000D-0000-FFFF-FFFF00000000}"/>
  </bookViews>
  <sheets>
    <sheet name="Foglio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W22" i="1" l="1"/>
  <c r="O5" i="1"/>
  <c r="F5" i="1"/>
  <c r="R20" i="1"/>
  <c r="Q20" i="1"/>
  <c r="P20" i="1"/>
  <c r="O20" i="1"/>
  <c r="I20" i="1"/>
  <c r="G20" i="1"/>
  <c r="E20" i="1"/>
  <c r="D21" i="1"/>
  <c r="P5" i="1"/>
  <c r="W5" i="1"/>
  <c r="V5" i="1"/>
  <c r="U5" i="1"/>
  <c r="T5" i="1"/>
  <c r="N5" i="1"/>
  <c r="E5" i="1"/>
  <c r="D6" i="1"/>
  <c r="O14" i="1"/>
  <c r="O6" i="1"/>
  <c r="L5" i="1"/>
  <c r="H6" i="1"/>
  <c r="H7" i="1"/>
  <c r="H8" i="1"/>
  <c r="H9" i="1"/>
  <c r="H10" i="1"/>
  <c r="H11" i="1"/>
  <c r="H12" i="1"/>
  <c r="H13" i="1"/>
  <c r="H14" i="1"/>
  <c r="H15" i="1"/>
  <c r="H5" i="1"/>
  <c r="G6" i="1"/>
  <c r="G7" i="1"/>
  <c r="G8" i="1"/>
  <c r="G9" i="1"/>
  <c r="G10" i="1"/>
  <c r="G11" i="1"/>
  <c r="G12" i="1"/>
  <c r="G13" i="1"/>
  <c r="G14" i="1"/>
  <c r="G15" i="1"/>
  <c r="G5" i="1"/>
  <c r="D15" i="1"/>
  <c r="D5" i="1"/>
  <c r="E6" i="1"/>
  <c r="N6" i="1"/>
  <c r="L6" i="1"/>
  <c r="N7" i="1"/>
  <c r="L7" i="1"/>
  <c r="N8" i="1"/>
  <c r="L8" i="1"/>
  <c r="N9" i="1"/>
  <c r="L9" i="1"/>
  <c r="N10" i="1"/>
  <c r="L10" i="1"/>
  <c r="N11" i="1"/>
  <c r="L11" i="1"/>
  <c r="N12" i="1"/>
  <c r="L12" i="1"/>
  <c r="N13" i="1"/>
  <c r="L13" i="1"/>
  <c r="N14" i="1"/>
  <c r="L14" i="1"/>
  <c r="N15" i="1"/>
  <c r="L15" i="1"/>
  <c r="C16" i="1"/>
  <c r="B6" i="1"/>
  <c r="B7" i="1"/>
  <c r="B8" i="1"/>
  <c r="B9" i="1" s="1"/>
  <c r="B10" i="1" s="1"/>
  <c r="B11" i="1" s="1"/>
  <c r="B12" i="1" s="1"/>
  <c r="B13" i="1" s="1"/>
  <c r="B14" i="1" s="1"/>
  <c r="B15" i="1" s="1"/>
  <c r="D20" i="1"/>
  <c r="B21" i="1"/>
  <c r="B22" i="1" s="1"/>
  <c r="B23" i="1" s="1"/>
  <c r="B24" i="1" s="1"/>
  <c r="B25" i="1" s="1"/>
  <c r="B26" i="1" s="1"/>
  <c r="B27" i="1" s="1"/>
  <c r="B28" i="1" s="1"/>
  <c r="B29" i="1" s="1"/>
  <c r="B30" i="1" s="1"/>
  <c r="D22" i="1"/>
  <c r="G21" i="1"/>
  <c r="I21" i="1"/>
  <c r="O21" i="1"/>
  <c r="Q21" i="1" s="1"/>
  <c r="R21" i="1" s="1"/>
  <c r="S21" i="1" s="1"/>
  <c r="T21" i="1" s="1"/>
  <c r="P21" i="1"/>
  <c r="G22" i="1"/>
  <c r="I22" i="1"/>
  <c r="O22" i="1"/>
  <c r="P22" i="1"/>
  <c r="Q22" i="1"/>
  <c r="R22" i="1" s="1"/>
  <c r="S22" i="1" s="1"/>
  <c r="T22" i="1" s="1"/>
  <c r="G23" i="1"/>
  <c r="I23" i="1"/>
  <c r="O23" i="1"/>
  <c r="P23" i="1"/>
  <c r="Q23" i="1"/>
  <c r="R23" i="1"/>
  <c r="S23" i="1" s="1"/>
  <c r="T23" i="1" s="1"/>
  <c r="G24" i="1"/>
  <c r="I24" i="1"/>
  <c r="O24" i="1" s="1"/>
  <c r="G25" i="1"/>
  <c r="I25" i="1"/>
  <c r="P25" i="1" s="1"/>
  <c r="O25" i="1"/>
  <c r="G26" i="1"/>
  <c r="I26" i="1"/>
  <c r="O26" i="1"/>
  <c r="Q26" i="1" s="1"/>
  <c r="R26" i="1" s="1"/>
  <c r="S26" i="1" s="1"/>
  <c r="T26" i="1" s="1"/>
  <c r="P26" i="1"/>
  <c r="G27" i="1"/>
  <c r="I27" i="1"/>
  <c r="O27" i="1"/>
  <c r="P27" i="1"/>
  <c r="Q27" i="1"/>
  <c r="R27" i="1" s="1"/>
  <c r="S27" i="1" s="1"/>
  <c r="T27" i="1" s="1"/>
  <c r="G28" i="1"/>
  <c r="I28" i="1"/>
  <c r="O28" i="1" s="1"/>
  <c r="G29" i="1"/>
  <c r="I29" i="1"/>
  <c r="P29" i="1" s="1"/>
  <c r="O29" i="1"/>
  <c r="Q29" i="1" s="1"/>
  <c r="R29" i="1" s="1"/>
  <c r="S29" i="1" s="1"/>
  <c r="T29" i="1" s="1"/>
  <c r="I30" i="1"/>
  <c r="P30" i="1"/>
  <c r="O30" i="1"/>
  <c r="Q30" i="1"/>
  <c r="R30" i="1" s="1"/>
  <c r="S30" i="1" s="1"/>
  <c r="T30" i="1" s="1"/>
  <c r="G30" i="1"/>
  <c r="C31" i="1"/>
  <c r="X5" i="1" l="1"/>
  <c r="S20" i="1"/>
  <c r="Q25" i="1"/>
  <c r="R25" i="1" s="1"/>
  <c r="S25" i="1" s="1"/>
  <c r="T25" i="1" s="1"/>
  <c r="Q24" i="1"/>
  <c r="R24" i="1" s="1"/>
  <c r="S24" i="1" s="1"/>
  <c r="T24" i="1" s="1"/>
  <c r="Q28" i="1"/>
  <c r="R28" i="1" s="1"/>
  <c r="S28" i="1" s="1"/>
  <c r="T28" i="1" s="1"/>
  <c r="D23" i="1"/>
  <c r="E22" i="1"/>
  <c r="D7" i="1"/>
  <c r="F6" i="1"/>
  <c r="P24" i="1"/>
  <c r="E21" i="1"/>
  <c r="P28" i="1"/>
  <c r="D24" i="1" l="1"/>
  <c r="E23" i="1"/>
  <c r="Y5" i="1"/>
  <c r="P6" i="1"/>
  <c r="U6" i="1" s="1"/>
  <c r="T6" i="1"/>
  <c r="D8" i="1"/>
  <c r="E7" i="1"/>
  <c r="R31" i="1"/>
  <c r="F7" i="1"/>
  <c r="S31" i="1"/>
  <c r="T31" i="1" s="1"/>
  <c r="T20" i="1"/>
  <c r="O7" i="1" l="1"/>
  <c r="V6" i="1"/>
  <c r="W6" i="1" s="1"/>
  <c r="X6" i="1" s="1"/>
  <c r="E8" i="1"/>
  <c r="D9" i="1"/>
  <c r="E24" i="1"/>
  <c r="D25" i="1"/>
  <c r="P7" i="1" l="1"/>
  <c r="U7" i="1" s="1"/>
  <c r="T7" i="1"/>
  <c r="E25" i="1"/>
  <c r="D26" i="1"/>
  <c r="Y6" i="1"/>
  <c r="E9" i="1"/>
  <c r="D10" i="1"/>
  <c r="F9" i="1"/>
  <c r="F8" i="1"/>
  <c r="O8" i="1" s="1"/>
  <c r="V7" i="1" l="1"/>
  <c r="W7" i="1" s="1"/>
  <c r="X7" i="1" s="1"/>
  <c r="Y7" i="1" s="1"/>
  <c r="O9" i="1"/>
  <c r="P8" i="1"/>
  <c r="U8" i="1" s="1"/>
  <c r="T8" i="1"/>
  <c r="E10" i="1"/>
  <c r="D11" i="1"/>
  <c r="F10" i="1"/>
  <c r="D27" i="1"/>
  <c r="E26" i="1"/>
  <c r="V8" i="1" l="1"/>
  <c r="W8" i="1" s="1"/>
  <c r="X8" i="1" s="1"/>
  <c r="T9" i="1"/>
  <c r="P9" i="1"/>
  <c r="U9" i="1" s="1"/>
  <c r="O10" i="1"/>
  <c r="D28" i="1"/>
  <c r="E27" i="1"/>
  <c r="E11" i="1"/>
  <c r="D12" i="1"/>
  <c r="V9" i="1" l="1"/>
  <c r="W9" i="1" s="1"/>
  <c r="X9" i="1" s="1"/>
  <c r="Y9" i="1" s="1"/>
  <c r="T10" i="1"/>
  <c r="P10" i="1"/>
  <c r="U10" i="1" s="1"/>
  <c r="F11" i="1"/>
  <c r="Y8" i="1"/>
  <c r="D13" i="1"/>
  <c r="E12" i="1"/>
  <c r="F12" i="1"/>
  <c r="D29" i="1"/>
  <c r="E28" i="1"/>
  <c r="V10" i="1" l="1"/>
  <c r="W10" i="1" s="1"/>
  <c r="O12" i="1"/>
  <c r="O11" i="1"/>
  <c r="X10" i="1"/>
  <c r="D30" i="1"/>
  <c r="E30" i="1" s="1"/>
  <c r="E29" i="1"/>
  <c r="E13" i="1"/>
  <c r="D14" i="1"/>
  <c r="P12" i="1" l="1"/>
  <c r="U12" i="1" s="1"/>
  <c r="T12" i="1"/>
  <c r="V12" i="1" s="1"/>
  <c r="W12" i="1" s="1"/>
  <c r="X12" i="1" s="1"/>
  <c r="Y12" i="1" s="1"/>
  <c r="P11" i="1"/>
  <c r="U11" i="1" s="1"/>
  <c r="T11" i="1"/>
  <c r="V11" i="1" s="1"/>
  <c r="W11" i="1" s="1"/>
  <c r="X11" i="1" s="1"/>
  <c r="Y11" i="1" s="1"/>
  <c r="E15" i="1"/>
  <c r="E14" i="1"/>
  <c r="F14" i="1"/>
  <c r="F13" i="1"/>
  <c r="O13" i="1" s="1"/>
  <c r="Y10" i="1"/>
  <c r="F15" i="1" l="1"/>
  <c r="P13" i="1"/>
  <c r="U13" i="1" s="1"/>
  <c r="T13" i="1"/>
  <c r="P14" i="1" l="1"/>
  <c r="U14" i="1" s="1"/>
  <c r="T14" i="1"/>
  <c r="V14" i="1" s="1"/>
  <c r="W14" i="1" s="1"/>
  <c r="X14" i="1" s="1"/>
  <c r="Y14" i="1" s="1"/>
  <c r="O15" i="1"/>
  <c r="V13" i="1"/>
  <c r="W13" i="1" s="1"/>
  <c r="X13" i="1" s="1"/>
  <c r="Y13" i="1" s="1"/>
  <c r="T15" i="1" l="1"/>
  <c r="P15" i="1"/>
  <c r="U15" i="1" s="1"/>
  <c r="V15" i="1" l="1"/>
  <c r="W15" i="1" s="1"/>
  <c r="X15" i="1" l="1"/>
  <c r="W16" i="1"/>
  <c r="X16" i="1" l="1"/>
  <c r="Y16" i="1" s="1"/>
  <c r="Y15" i="1"/>
</calcChain>
</file>

<file path=xl/sharedStrings.xml><?xml version="1.0" encoding="utf-8"?>
<sst xmlns="http://schemas.openxmlformats.org/spreadsheetml/2006/main" count="69" uniqueCount="29">
  <si>
    <t>area
piano [m^2]</t>
  </si>
  <si>
    <t>TOTALE</t>
  </si>
  <si>
    <t>altezza progressiva [m]</t>
  </si>
  <si>
    <t>altezza progressiva [feet]</t>
  </si>
  <si>
    <t>P 
monte [Pa]</t>
  </si>
  <si>
    <t>vento di 
progetto [m/s]</t>
  </si>
  <si>
    <t>Iw
 [-]</t>
  </si>
  <si>
    <t>altezza 
piano 
[m]</t>
  </si>
  <si>
    <t>larghezza
piano 
[m]</t>
  </si>
  <si>
    <t>ps 
[Pa]</t>
  </si>
  <si>
    <t>Ce 
monte 
[-]</t>
  </si>
  <si>
    <t>Ce 
valle  
[-]</t>
  </si>
  <si>
    <t>Cg 
monte 
[-]</t>
  </si>
  <si>
    <t>Cg 
valle 
[-]</t>
  </si>
  <si>
    <t>P 
valle 
[Pa]</t>
  </si>
  <si>
    <t>P progetto
[Pa]</t>
  </si>
  <si>
    <t>F
[N]</t>
  </si>
  <si>
    <t>F
[Kg forza]</t>
  </si>
  <si>
    <t>F
[tonnellate]</t>
  </si>
  <si>
    <t>piano</t>
  </si>
  <si>
    <t>altezza media [feet]</t>
  </si>
  <si>
    <t xml:space="preserve"> -</t>
  </si>
  <si>
    <t>altezza inferiore [feet]</t>
  </si>
  <si>
    <t>altezza superiore [feet]</t>
  </si>
  <si>
    <t>Ce inferiore[-]</t>
  </si>
  <si>
    <t>Ce superiore [-]</t>
  </si>
  <si>
    <t>Con Ce interpolato</t>
  </si>
  <si>
    <t>Con Ce massimo</t>
  </si>
  <si>
    <t>RAPPORTO [%]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</si>
</sst>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39">
    <xf numFmtId="0" fontId="0" fillId="0" borderId="0" xfId="0"/>
    <xf numFmtId="0" fontId="0" fillId="0" borderId="0" xfId="0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2" fontId="0" fillId="0" borderId="3" xfId="0" applyNumberFormat="1" applyBorder="1" applyAlignment="1">
      <alignment horizontal="center" vertical="center"/>
    </xf>
    <xf numFmtId="2" fontId="0" fillId="0" borderId="4" xfId="0" applyNumberFormat="1" applyBorder="1" applyAlignment="1">
      <alignment horizontal="center" vertical="center"/>
    </xf>
    <xf numFmtId="2" fontId="0" fillId="0" borderId="5" xfId="0" applyNumberForma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  <xf numFmtId="2" fontId="0" fillId="0" borderId="9" xfId="0" applyNumberFormat="1" applyBorder="1" applyAlignment="1">
      <alignment horizontal="center" vertical="center"/>
    </xf>
    <xf numFmtId="0" fontId="1" fillId="0" borderId="11" xfId="0" applyFont="1" applyBorder="1" applyAlignment="1">
      <alignment horizontal="center" vertical="center" wrapText="1"/>
    </xf>
    <xf numFmtId="2" fontId="0" fillId="0" borderId="12" xfId="0" applyNumberFormat="1" applyBorder="1" applyAlignment="1">
      <alignment horizontal="center" vertical="center"/>
    </xf>
    <xf numFmtId="2" fontId="0" fillId="0" borderId="10" xfId="0" applyNumberFormat="1" applyBorder="1" applyAlignment="1">
      <alignment horizontal="center" vertical="center"/>
    </xf>
    <xf numFmtId="2" fontId="0" fillId="0" borderId="15" xfId="0" applyNumberFormat="1" applyBorder="1" applyAlignment="1">
      <alignment horizontal="center" vertical="center"/>
    </xf>
    <xf numFmtId="2" fontId="0" fillId="0" borderId="16" xfId="0" applyNumberFormat="1" applyBorder="1" applyAlignment="1">
      <alignment horizontal="center" vertical="center"/>
    </xf>
    <xf numFmtId="2" fontId="0" fillId="0" borderId="17" xfId="0" applyNumberFormat="1" applyBorder="1" applyAlignment="1">
      <alignment horizontal="center" vertical="center"/>
    </xf>
    <xf numFmtId="2" fontId="0" fillId="0" borderId="19" xfId="0" applyNumberFormat="1" applyBorder="1" applyAlignment="1">
      <alignment horizontal="center" vertical="center"/>
    </xf>
    <xf numFmtId="0" fontId="0" fillId="0" borderId="14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0" xfId="0" applyBorder="1"/>
    <xf numFmtId="2" fontId="0" fillId="0" borderId="20" xfId="0" applyNumberFormat="1" applyBorder="1" applyAlignment="1">
      <alignment horizontal="center" vertical="center"/>
    </xf>
    <xf numFmtId="2" fontId="0" fillId="0" borderId="13" xfId="0" applyNumberFormat="1" applyBorder="1" applyAlignment="1">
      <alignment horizontal="center" vertical="center"/>
    </xf>
    <xf numFmtId="2" fontId="0" fillId="0" borderId="22" xfId="0" applyNumberFormat="1" applyBorder="1" applyAlignment="1">
      <alignment horizontal="center" vertical="center"/>
    </xf>
    <xf numFmtId="2" fontId="0" fillId="0" borderId="21" xfId="0" applyNumberFormat="1" applyBorder="1" applyAlignment="1">
      <alignment horizontal="center" vertical="center"/>
    </xf>
    <xf numFmtId="2" fontId="0" fillId="0" borderId="23" xfId="0" applyNumberFormat="1" applyBorder="1" applyAlignment="1">
      <alignment horizontal="center" vertical="center"/>
    </xf>
    <xf numFmtId="0" fontId="1" fillId="0" borderId="20" xfId="0" applyFont="1" applyBorder="1" applyAlignment="1">
      <alignment horizontal="center" vertical="center" wrapText="1"/>
    </xf>
    <xf numFmtId="0" fontId="0" fillId="0" borderId="24" xfId="0" applyBorder="1" applyAlignment="1">
      <alignment horizontal="center" vertical="center" wrapText="1"/>
    </xf>
    <xf numFmtId="0" fontId="1" fillId="0" borderId="26" xfId="0" applyFont="1" applyBorder="1" applyAlignment="1">
      <alignment horizontal="center" vertical="center" wrapText="1"/>
    </xf>
    <xf numFmtId="2" fontId="0" fillId="0" borderId="25" xfId="0" applyNumberFormat="1" applyBorder="1" applyAlignment="1">
      <alignment horizontal="center" vertical="center" wrapText="1"/>
    </xf>
    <xf numFmtId="2" fontId="0" fillId="0" borderId="20" xfId="0" applyNumberFormat="1" applyBorder="1" applyAlignment="1">
      <alignment horizontal="center" vertical="center" wrapText="1"/>
    </xf>
    <xf numFmtId="2" fontId="1" fillId="0" borderId="20" xfId="0" applyNumberFormat="1" applyFont="1" applyBorder="1" applyAlignment="1">
      <alignment horizontal="center" vertical="center" wrapText="1"/>
    </xf>
    <xf numFmtId="0" fontId="2" fillId="0" borderId="0" xfId="0" applyFont="1"/>
    <xf numFmtId="2" fontId="0" fillId="0" borderId="1" xfId="0" applyNumberFormat="1" applyBorder="1" applyAlignment="1">
      <alignment horizontal="center"/>
    </xf>
    <xf numFmtId="0" fontId="0" fillId="0" borderId="1" xfId="0" applyBorder="1" applyAlignment="1">
      <alignment horizontal="center"/>
    </xf>
    <xf numFmtId="2" fontId="0" fillId="0" borderId="4" xfId="0" applyNumberFormat="1" applyBorder="1" applyAlignment="1">
      <alignment horizontal="center"/>
    </xf>
    <xf numFmtId="0" fontId="0" fillId="0" borderId="4" xfId="0" applyBorder="1" applyAlignment="1">
      <alignment horizontal="center"/>
    </xf>
    <xf numFmtId="2" fontId="1" fillId="0" borderId="1" xfId="0" applyNumberFormat="1" applyFont="1" applyBorder="1"/>
    <xf numFmtId="0" fontId="1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Y31"/>
  <sheetViews>
    <sheetView tabSelected="1" topLeftCell="I9" zoomScale="110" zoomScaleNormal="110" workbookViewId="0">
      <selection activeCell="Y31" sqref="Y31"/>
    </sheetView>
  </sheetViews>
  <sheetFormatPr defaultRowHeight="14.25" x14ac:dyDescent="0.45"/>
  <cols>
    <col min="2" max="2" width="7.46484375" bestFit="1" customWidth="1"/>
    <col min="4" max="4" width="10.53125" customWidth="1"/>
    <col min="5" max="5" width="11.53125" customWidth="1"/>
    <col min="9" max="9" width="9.53125" customWidth="1"/>
    <col min="18" max="18" width="11" bestFit="1" customWidth="1"/>
    <col min="19" max="19" width="10" bestFit="1" customWidth="1"/>
    <col min="20" max="20" width="11.46484375" customWidth="1"/>
    <col min="23" max="23" width="12.53125" bestFit="1" customWidth="1"/>
    <col min="24" max="24" width="9.796875" bestFit="1" customWidth="1"/>
    <col min="25" max="25" width="10.6640625" customWidth="1"/>
  </cols>
  <sheetData>
    <row r="2" spans="2:25" ht="18.399999999999999" thickBot="1" x14ac:dyDescent="0.6">
      <c r="B2" s="32" t="s">
        <v>26</v>
      </c>
    </row>
    <row r="3" spans="2:25" ht="43.15" thickBot="1" x14ac:dyDescent="0.5">
      <c r="B3" s="6" t="s">
        <v>19</v>
      </c>
      <c r="C3" s="10" t="s">
        <v>7</v>
      </c>
      <c r="D3" s="7" t="s">
        <v>2</v>
      </c>
      <c r="E3" s="7" t="s">
        <v>3</v>
      </c>
      <c r="F3" s="7" t="s">
        <v>20</v>
      </c>
      <c r="G3" s="7" t="s">
        <v>22</v>
      </c>
      <c r="H3" s="7" t="s">
        <v>23</v>
      </c>
      <c r="I3" s="7" t="s">
        <v>24</v>
      </c>
      <c r="J3" s="7" t="s">
        <v>25</v>
      </c>
      <c r="K3" s="7" t="s">
        <v>8</v>
      </c>
      <c r="L3" s="7" t="s">
        <v>0</v>
      </c>
      <c r="M3" s="7" t="s">
        <v>5</v>
      </c>
      <c r="N3" s="7" t="s">
        <v>9</v>
      </c>
      <c r="O3" s="7" t="s">
        <v>10</v>
      </c>
      <c r="P3" s="7" t="s">
        <v>11</v>
      </c>
      <c r="Q3" s="7" t="s">
        <v>12</v>
      </c>
      <c r="R3" s="7" t="s">
        <v>13</v>
      </c>
      <c r="S3" s="7" t="s">
        <v>6</v>
      </c>
      <c r="T3" s="7" t="s">
        <v>4</v>
      </c>
      <c r="U3" s="7" t="s">
        <v>14</v>
      </c>
      <c r="V3" s="7" t="s">
        <v>15</v>
      </c>
      <c r="W3" s="7" t="s">
        <v>16</v>
      </c>
      <c r="X3" s="7" t="s">
        <v>17</v>
      </c>
      <c r="Y3" s="8" t="s">
        <v>18</v>
      </c>
    </row>
    <row r="4" spans="2:25" x14ac:dyDescent="0.45">
      <c r="B4" s="27" t="s">
        <v>21</v>
      </c>
      <c r="C4" s="29">
        <v>0</v>
      </c>
      <c r="D4" s="30">
        <v>0</v>
      </c>
      <c r="E4" s="30">
        <v>0</v>
      </c>
      <c r="F4" s="31" t="s">
        <v>21</v>
      </c>
      <c r="G4" s="31" t="s">
        <v>21</v>
      </c>
      <c r="H4" s="31" t="s">
        <v>21</v>
      </c>
      <c r="I4" s="31" t="s">
        <v>21</v>
      </c>
      <c r="J4" s="31" t="s">
        <v>21</v>
      </c>
      <c r="K4" s="26" t="s">
        <v>21</v>
      </c>
      <c r="L4" s="26" t="s">
        <v>21</v>
      </c>
      <c r="M4" s="26" t="s">
        <v>21</v>
      </c>
      <c r="N4" s="26" t="s">
        <v>21</v>
      </c>
      <c r="O4" s="26" t="s">
        <v>21</v>
      </c>
      <c r="P4" s="26" t="s">
        <v>21</v>
      </c>
      <c r="Q4" s="26" t="s">
        <v>21</v>
      </c>
      <c r="R4" s="26" t="s">
        <v>21</v>
      </c>
      <c r="S4" s="26" t="s">
        <v>21</v>
      </c>
      <c r="T4" s="26" t="s">
        <v>21</v>
      </c>
      <c r="U4" s="26" t="s">
        <v>21</v>
      </c>
      <c r="V4" s="26" t="s">
        <v>21</v>
      </c>
      <c r="W4" s="26" t="s">
        <v>21</v>
      </c>
      <c r="X4" s="26" t="s">
        <v>21</v>
      </c>
      <c r="Y4" s="28" t="s">
        <v>21</v>
      </c>
    </row>
    <row r="5" spans="2:25" x14ac:dyDescent="0.45">
      <c r="B5" s="18">
        <v>1</v>
      </c>
      <c r="C5" s="2">
        <v>4.5999999999999996</v>
      </c>
      <c r="D5" s="2">
        <f>D4+C5</f>
        <v>4.5999999999999996</v>
      </c>
      <c r="E5" s="2">
        <f>D5*1000/304.8</f>
        <v>15.091863517060366</v>
      </c>
      <c r="F5" s="33">
        <f>(E4+E5)/2</f>
        <v>7.5459317585301831</v>
      </c>
      <c r="G5" s="33">
        <f>E4</f>
        <v>0</v>
      </c>
      <c r="H5" s="33">
        <f>E5</f>
        <v>15.091863517060366</v>
      </c>
      <c r="I5" s="34">
        <v>1.06</v>
      </c>
      <c r="J5" s="34">
        <v>1.1299999999999999</v>
      </c>
      <c r="K5" s="2">
        <v>18</v>
      </c>
      <c r="L5" s="2">
        <f>C5*K5</f>
        <v>82.8</v>
      </c>
      <c r="M5" s="2">
        <v>44.7</v>
      </c>
      <c r="N5" s="2">
        <f>0.613*(M5^2)</f>
        <v>1224.82917</v>
      </c>
      <c r="O5" s="2">
        <f>I5+((F5-G5)*(J5-I5)/(H5-G5))</f>
        <v>1.095</v>
      </c>
      <c r="P5" s="2">
        <f>O5</f>
        <v>1.095</v>
      </c>
      <c r="Q5" s="2">
        <v>0.8</v>
      </c>
      <c r="R5" s="2">
        <v>0.5</v>
      </c>
      <c r="S5" s="2">
        <v>1.1499999999999999</v>
      </c>
      <c r="T5" s="2">
        <f>N5*(O5)*(Q5)*S5</f>
        <v>1233.8929058579997</v>
      </c>
      <c r="U5" s="2">
        <f>N5*P5*R5*S5</f>
        <v>771.18306616124994</v>
      </c>
      <c r="V5" s="2">
        <f>T5+U5</f>
        <v>2005.0759720192495</v>
      </c>
      <c r="W5" s="2">
        <f>V5*L5</f>
        <v>166020.29048319385</v>
      </c>
      <c r="X5" s="2">
        <f t="shared" ref="X5:X15" si="0">W5/9.8</f>
        <v>16940.845967672842</v>
      </c>
      <c r="Y5" s="3">
        <f t="shared" ref="Y5:Y16" si="1">X5/1000</f>
        <v>16.940845967672843</v>
      </c>
    </row>
    <row r="6" spans="2:25" x14ac:dyDescent="0.45">
      <c r="B6" s="18">
        <f>B5+1</f>
        <v>2</v>
      </c>
      <c r="C6" s="9">
        <v>4.5999999999999996</v>
      </c>
      <c r="D6" s="2">
        <f>D5+C6</f>
        <v>9.1999999999999993</v>
      </c>
      <c r="E6" s="2">
        <f>D6*1000/304.8</f>
        <v>30.183727034120732</v>
      </c>
      <c r="F6" s="33">
        <f t="shared" ref="F6:F14" si="2">(E5+E6)/2</f>
        <v>22.637795275590548</v>
      </c>
      <c r="G6" s="33">
        <f t="shared" ref="G6:G15" si="3">E5</f>
        <v>15.091863517060366</v>
      </c>
      <c r="H6" s="33">
        <f t="shared" ref="H6:H15" si="4">E6</f>
        <v>30.183727034120732</v>
      </c>
      <c r="I6" s="34">
        <v>1.1299999999999999</v>
      </c>
      <c r="J6" s="34">
        <v>1.31</v>
      </c>
      <c r="K6" s="2">
        <v>18</v>
      </c>
      <c r="L6" s="2">
        <f t="shared" ref="L6:L15" si="5">C6*K6</f>
        <v>82.8</v>
      </c>
      <c r="M6" s="2">
        <v>44.7</v>
      </c>
      <c r="N6" s="2">
        <f t="shared" ref="N6:N15" si="6">0.613*(M6^2)</f>
        <v>1224.82917</v>
      </c>
      <c r="O6" s="2">
        <f>I6+((F6-G6)*(J6-I6)/(H6-G6))</f>
        <v>1.22</v>
      </c>
      <c r="P6" s="2">
        <f t="shared" ref="P6:P15" si="7">O6</f>
        <v>1.22</v>
      </c>
      <c r="Q6" s="2">
        <v>0.8</v>
      </c>
      <c r="R6" s="2">
        <v>0.5</v>
      </c>
      <c r="S6" s="2">
        <v>1.1499999999999999</v>
      </c>
      <c r="T6" s="2">
        <f t="shared" ref="T6:T15" si="8">N6*(O6)*(Q6)*S6</f>
        <v>1374.7482604080001</v>
      </c>
      <c r="U6" s="2">
        <f t="shared" ref="U6:U15" si="9">N6*P6*R6*S6</f>
        <v>859.21766275499999</v>
      </c>
      <c r="V6" s="2">
        <f t="shared" ref="V6:V15" si="10">T6+U6</f>
        <v>2233.9659231630003</v>
      </c>
      <c r="W6" s="2">
        <f t="shared" ref="W6:W15" si="11">V6*L6</f>
        <v>184972.3784378964</v>
      </c>
      <c r="X6" s="2">
        <f t="shared" si="0"/>
        <v>18874.732493662897</v>
      </c>
      <c r="Y6" s="3">
        <f t="shared" si="1"/>
        <v>18.874732493662897</v>
      </c>
    </row>
    <row r="7" spans="2:25" x14ac:dyDescent="0.45">
      <c r="B7" s="18">
        <f t="shared" ref="B7:B15" si="12">B6+1</f>
        <v>3</v>
      </c>
      <c r="C7" s="9">
        <v>3</v>
      </c>
      <c r="D7" s="2">
        <f t="shared" ref="D7:D14" si="13">D6+C7</f>
        <v>12.2</v>
      </c>
      <c r="E7" s="2">
        <f t="shared" ref="E7:E15" si="14">D7*1000/304.8</f>
        <v>40.026246719160106</v>
      </c>
      <c r="F7" s="33">
        <f t="shared" si="2"/>
        <v>35.104986876640417</v>
      </c>
      <c r="G7" s="33">
        <f t="shared" si="3"/>
        <v>30.183727034120732</v>
      </c>
      <c r="H7" s="33">
        <f t="shared" si="4"/>
        <v>40.026246719160106</v>
      </c>
      <c r="I7" s="34">
        <v>1.31</v>
      </c>
      <c r="J7" s="34">
        <v>1.43</v>
      </c>
      <c r="K7" s="2">
        <v>18</v>
      </c>
      <c r="L7" s="2">
        <f t="shared" si="5"/>
        <v>54</v>
      </c>
      <c r="M7" s="2">
        <v>44.7</v>
      </c>
      <c r="N7" s="2">
        <f t="shared" si="6"/>
        <v>1224.82917</v>
      </c>
      <c r="O7" s="2">
        <f t="shared" ref="O7:O15" si="15">I7+((F7-G7)*(J7-I7)/(H7-G7))</f>
        <v>1.3699999999999999</v>
      </c>
      <c r="P7" s="2">
        <f t="shared" si="7"/>
        <v>1.3699999999999999</v>
      </c>
      <c r="Q7" s="2">
        <v>0.8</v>
      </c>
      <c r="R7" s="2">
        <v>0.5</v>
      </c>
      <c r="S7" s="2">
        <v>1.1499999999999999</v>
      </c>
      <c r="T7" s="2">
        <f t="shared" si="8"/>
        <v>1543.7746858679998</v>
      </c>
      <c r="U7" s="2">
        <f t="shared" si="9"/>
        <v>964.8591786674998</v>
      </c>
      <c r="V7" s="2">
        <f t="shared" si="10"/>
        <v>2508.6338645354995</v>
      </c>
      <c r="W7" s="2">
        <f t="shared" si="11"/>
        <v>135466.22868491698</v>
      </c>
      <c r="X7" s="2">
        <f t="shared" si="0"/>
        <v>13823.084559685405</v>
      </c>
      <c r="Y7" s="3">
        <f t="shared" si="1"/>
        <v>13.823084559685405</v>
      </c>
    </row>
    <row r="8" spans="2:25" x14ac:dyDescent="0.45">
      <c r="B8" s="18">
        <f t="shared" si="12"/>
        <v>4</v>
      </c>
      <c r="C8" s="9">
        <v>3</v>
      </c>
      <c r="D8" s="2">
        <f t="shared" si="13"/>
        <v>15.2</v>
      </c>
      <c r="E8" s="2">
        <f t="shared" si="14"/>
        <v>49.868766404199476</v>
      </c>
      <c r="F8" s="33">
        <f t="shared" si="2"/>
        <v>44.947506561679788</v>
      </c>
      <c r="G8" s="33">
        <f t="shared" si="3"/>
        <v>40.026246719160106</v>
      </c>
      <c r="H8" s="33">
        <f t="shared" si="4"/>
        <v>49.868766404199476</v>
      </c>
      <c r="I8" s="34">
        <v>1.43</v>
      </c>
      <c r="J8" s="34">
        <v>1.43</v>
      </c>
      <c r="K8" s="2">
        <v>18</v>
      </c>
      <c r="L8" s="2">
        <f t="shared" si="5"/>
        <v>54</v>
      </c>
      <c r="M8" s="2">
        <v>44.7</v>
      </c>
      <c r="N8" s="2">
        <f t="shared" si="6"/>
        <v>1224.82917</v>
      </c>
      <c r="O8" s="2">
        <f t="shared" si="15"/>
        <v>1.43</v>
      </c>
      <c r="P8" s="2">
        <f t="shared" si="7"/>
        <v>1.43</v>
      </c>
      <c r="Q8" s="2">
        <v>0.8</v>
      </c>
      <c r="R8" s="2">
        <v>0.5</v>
      </c>
      <c r="S8" s="2">
        <v>1.1499999999999999</v>
      </c>
      <c r="T8" s="2">
        <f t="shared" si="8"/>
        <v>1611.3852560519999</v>
      </c>
      <c r="U8" s="2">
        <f t="shared" si="9"/>
        <v>1007.1157850324998</v>
      </c>
      <c r="V8" s="2">
        <f t="shared" si="10"/>
        <v>2618.5010410844998</v>
      </c>
      <c r="W8" s="2">
        <f t="shared" si="11"/>
        <v>141399.056218563</v>
      </c>
      <c r="X8" s="2">
        <f t="shared" si="0"/>
        <v>14428.475124343162</v>
      </c>
      <c r="Y8" s="3">
        <f t="shared" si="1"/>
        <v>14.428475124343162</v>
      </c>
    </row>
    <row r="9" spans="2:25" x14ac:dyDescent="0.45">
      <c r="B9" s="18">
        <f t="shared" si="12"/>
        <v>5</v>
      </c>
      <c r="C9" s="9">
        <v>3</v>
      </c>
      <c r="D9" s="2">
        <f t="shared" si="13"/>
        <v>18.2</v>
      </c>
      <c r="E9" s="2">
        <f t="shared" si="14"/>
        <v>59.71128608923884</v>
      </c>
      <c r="F9" s="33">
        <f t="shared" si="2"/>
        <v>54.790026246719158</v>
      </c>
      <c r="G9" s="33">
        <f t="shared" si="3"/>
        <v>49.868766404199476</v>
      </c>
      <c r="H9" s="33">
        <f t="shared" si="4"/>
        <v>59.71128608923884</v>
      </c>
      <c r="I9" s="34">
        <v>1.43</v>
      </c>
      <c r="J9" s="34">
        <v>1.43</v>
      </c>
      <c r="K9" s="2">
        <v>18</v>
      </c>
      <c r="L9" s="2">
        <f t="shared" si="5"/>
        <v>54</v>
      </c>
      <c r="M9" s="2">
        <v>44.7</v>
      </c>
      <c r="N9" s="2">
        <f t="shared" si="6"/>
        <v>1224.82917</v>
      </c>
      <c r="O9" s="2">
        <f t="shared" si="15"/>
        <v>1.43</v>
      </c>
      <c r="P9" s="2">
        <f t="shared" si="7"/>
        <v>1.43</v>
      </c>
      <c r="Q9" s="2">
        <v>0.8</v>
      </c>
      <c r="R9" s="2">
        <v>0.5</v>
      </c>
      <c r="S9" s="2">
        <v>1.1499999999999999</v>
      </c>
      <c r="T9" s="2">
        <f t="shared" si="8"/>
        <v>1611.3852560519999</v>
      </c>
      <c r="U9" s="2">
        <f t="shared" si="9"/>
        <v>1007.1157850324998</v>
      </c>
      <c r="V9" s="2">
        <f t="shared" si="10"/>
        <v>2618.5010410844998</v>
      </c>
      <c r="W9" s="2">
        <f t="shared" si="11"/>
        <v>141399.056218563</v>
      </c>
      <c r="X9" s="2">
        <f t="shared" si="0"/>
        <v>14428.475124343162</v>
      </c>
      <c r="Y9" s="3">
        <f t="shared" si="1"/>
        <v>14.428475124343162</v>
      </c>
    </row>
    <row r="10" spans="2:25" x14ac:dyDescent="0.45">
      <c r="B10" s="18">
        <f t="shared" si="12"/>
        <v>6</v>
      </c>
      <c r="C10" s="9">
        <v>3</v>
      </c>
      <c r="D10" s="2">
        <f t="shared" si="13"/>
        <v>21.2</v>
      </c>
      <c r="E10" s="2">
        <f t="shared" si="14"/>
        <v>69.553805774278217</v>
      </c>
      <c r="F10" s="33">
        <f t="shared" si="2"/>
        <v>64.632545931758528</v>
      </c>
      <c r="G10" s="33">
        <f t="shared" si="3"/>
        <v>59.71128608923884</v>
      </c>
      <c r="H10" s="33">
        <f t="shared" si="4"/>
        <v>69.553805774278217</v>
      </c>
      <c r="I10" s="34">
        <v>1.43</v>
      </c>
      <c r="J10" s="34">
        <v>1.53</v>
      </c>
      <c r="K10" s="2">
        <v>18</v>
      </c>
      <c r="L10" s="2">
        <f t="shared" si="5"/>
        <v>54</v>
      </c>
      <c r="M10" s="2">
        <v>44.7</v>
      </c>
      <c r="N10" s="2">
        <f t="shared" si="6"/>
        <v>1224.82917</v>
      </c>
      <c r="O10" s="2">
        <f t="shared" si="15"/>
        <v>1.48</v>
      </c>
      <c r="P10" s="2">
        <f t="shared" si="7"/>
        <v>1.48</v>
      </c>
      <c r="Q10" s="2">
        <v>0.8</v>
      </c>
      <c r="R10" s="2">
        <v>0.5</v>
      </c>
      <c r="S10" s="2">
        <v>1.1499999999999999</v>
      </c>
      <c r="T10" s="2">
        <f t="shared" si="8"/>
        <v>1667.727397872</v>
      </c>
      <c r="U10" s="2">
        <f t="shared" si="9"/>
        <v>1042.3296236699998</v>
      </c>
      <c r="V10" s="2">
        <f t="shared" si="10"/>
        <v>2710.0570215419998</v>
      </c>
      <c r="W10" s="2">
        <f t="shared" si="11"/>
        <v>146343.07916326798</v>
      </c>
      <c r="X10" s="2">
        <f t="shared" si="0"/>
        <v>14932.967261557955</v>
      </c>
      <c r="Y10" s="3">
        <f t="shared" si="1"/>
        <v>14.932967261557955</v>
      </c>
    </row>
    <row r="11" spans="2:25" x14ac:dyDescent="0.45">
      <c r="B11" s="18">
        <f t="shared" si="12"/>
        <v>7</v>
      </c>
      <c r="C11" s="9">
        <v>3</v>
      </c>
      <c r="D11" s="2">
        <f t="shared" si="13"/>
        <v>24.2</v>
      </c>
      <c r="E11" s="2">
        <f t="shared" si="14"/>
        <v>79.39632545931758</v>
      </c>
      <c r="F11" s="33">
        <f t="shared" si="2"/>
        <v>74.475065616797906</v>
      </c>
      <c r="G11" s="33">
        <f t="shared" si="3"/>
        <v>69.553805774278217</v>
      </c>
      <c r="H11" s="33">
        <f t="shared" si="4"/>
        <v>79.39632545931758</v>
      </c>
      <c r="I11" s="34">
        <v>1.53</v>
      </c>
      <c r="J11" s="34">
        <v>1.53</v>
      </c>
      <c r="K11" s="2">
        <v>18</v>
      </c>
      <c r="L11" s="2">
        <f t="shared" si="5"/>
        <v>54</v>
      </c>
      <c r="M11" s="2">
        <v>44.7</v>
      </c>
      <c r="N11" s="2">
        <f t="shared" si="6"/>
        <v>1224.82917</v>
      </c>
      <c r="O11" s="2">
        <f t="shared" si="15"/>
        <v>1.53</v>
      </c>
      <c r="P11" s="2">
        <f t="shared" si="7"/>
        <v>1.53</v>
      </c>
      <c r="Q11" s="2">
        <v>0.8</v>
      </c>
      <c r="R11" s="2">
        <v>0.5</v>
      </c>
      <c r="S11" s="2">
        <v>1.1499999999999999</v>
      </c>
      <c r="T11" s="2">
        <f t="shared" si="8"/>
        <v>1724.069539692</v>
      </c>
      <c r="U11" s="2">
        <f t="shared" si="9"/>
        <v>1077.5434623074998</v>
      </c>
      <c r="V11" s="2">
        <f t="shared" si="10"/>
        <v>2801.6130019994998</v>
      </c>
      <c r="W11" s="2">
        <f t="shared" si="11"/>
        <v>151287.10210797298</v>
      </c>
      <c r="X11" s="2">
        <f t="shared" si="0"/>
        <v>15437.459398772753</v>
      </c>
      <c r="Y11" s="3">
        <f t="shared" si="1"/>
        <v>15.437459398772752</v>
      </c>
    </row>
    <row r="12" spans="2:25" x14ac:dyDescent="0.45">
      <c r="B12" s="18">
        <f t="shared" si="12"/>
        <v>8</v>
      </c>
      <c r="C12" s="9">
        <v>3</v>
      </c>
      <c r="D12" s="2">
        <f t="shared" si="13"/>
        <v>27.2</v>
      </c>
      <c r="E12" s="2">
        <f t="shared" si="14"/>
        <v>89.238845144356958</v>
      </c>
      <c r="F12" s="33">
        <f t="shared" si="2"/>
        <v>84.317585301837269</v>
      </c>
      <c r="G12" s="33">
        <f t="shared" si="3"/>
        <v>79.39632545931758</v>
      </c>
      <c r="H12" s="33">
        <f t="shared" si="4"/>
        <v>89.238845144356958</v>
      </c>
      <c r="I12" s="34">
        <v>1.53</v>
      </c>
      <c r="J12" s="34">
        <v>1.61</v>
      </c>
      <c r="K12" s="2">
        <v>18</v>
      </c>
      <c r="L12" s="2">
        <f t="shared" si="5"/>
        <v>54</v>
      </c>
      <c r="M12" s="2">
        <v>44.7</v>
      </c>
      <c r="N12" s="2">
        <f t="shared" si="6"/>
        <v>1224.82917</v>
      </c>
      <c r="O12" s="2">
        <f t="shared" si="15"/>
        <v>1.57</v>
      </c>
      <c r="P12" s="2">
        <f t="shared" si="7"/>
        <v>1.57</v>
      </c>
      <c r="Q12" s="2">
        <v>0.8</v>
      </c>
      <c r="R12" s="2">
        <v>0.5</v>
      </c>
      <c r="S12" s="2">
        <v>1.1499999999999999</v>
      </c>
      <c r="T12" s="2">
        <f t="shared" si="8"/>
        <v>1769.143253148</v>
      </c>
      <c r="U12" s="2">
        <f t="shared" si="9"/>
        <v>1105.7145332175</v>
      </c>
      <c r="V12" s="2">
        <f t="shared" si="10"/>
        <v>2874.8577863655</v>
      </c>
      <c r="W12" s="2">
        <f t="shared" si="11"/>
        <v>155242.32046373701</v>
      </c>
      <c r="X12" s="2">
        <f t="shared" si="0"/>
        <v>15841.053108544591</v>
      </c>
      <c r="Y12" s="3">
        <f t="shared" si="1"/>
        <v>15.841053108544591</v>
      </c>
    </row>
    <row r="13" spans="2:25" x14ac:dyDescent="0.45">
      <c r="B13" s="18">
        <f t="shared" si="12"/>
        <v>9</v>
      </c>
      <c r="C13" s="9">
        <v>3</v>
      </c>
      <c r="D13" s="2">
        <f t="shared" si="13"/>
        <v>30.2</v>
      </c>
      <c r="E13" s="2">
        <f t="shared" si="14"/>
        <v>99.081364829396321</v>
      </c>
      <c r="F13" s="33">
        <f t="shared" si="2"/>
        <v>94.160104986876632</v>
      </c>
      <c r="G13" s="33">
        <f t="shared" si="3"/>
        <v>89.238845144356958</v>
      </c>
      <c r="H13" s="33">
        <f t="shared" si="4"/>
        <v>99.081364829396321</v>
      </c>
      <c r="I13" s="34">
        <v>1.61</v>
      </c>
      <c r="J13" s="34">
        <v>1.61</v>
      </c>
      <c r="K13" s="2">
        <v>18</v>
      </c>
      <c r="L13" s="2">
        <f t="shared" si="5"/>
        <v>54</v>
      </c>
      <c r="M13" s="2">
        <v>44.7</v>
      </c>
      <c r="N13" s="2">
        <f t="shared" si="6"/>
        <v>1224.82917</v>
      </c>
      <c r="O13" s="2">
        <f t="shared" si="15"/>
        <v>1.61</v>
      </c>
      <c r="P13" s="2">
        <f t="shared" si="7"/>
        <v>1.61</v>
      </c>
      <c r="Q13" s="2">
        <v>0.8</v>
      </c>
      <c r="R13" s="2">
        <v>0.5</v>
      </c>
      <c r="S13" s="2">
        <v>1.1499999999999999</v>
      </c>
      <c r="T13" s="2">
        <f t="shared" si="8"/>
        <v>1814.2169666039999</v>
      </c>
      <c r="U13" s="2">
        <f t="shared" si="9"/>
        <v>1133.8856041274998</v>
      </c>
      <c r="V13" s="2">
        <f t="shared" si="10"/>
        <v>2948.1025707314998</v>
      </c>
      <c r="W13" s="2">
        <f t="shared" si="11"/>
        <v>159197.538819501</v>
      </c>
      <c r="X13" s="2">
        <f t="shared" si="0"/>
        <v>16244.646818316427</v>
      </c>
      <c r="Y13" s="3">
        <f t="shared" si="1"/>
        <v>16.244646818316426</v>
      </c>
    </row>
    <row r="14" spans="2:25" x14ac:dyDescent="0.45">
      <c r="B14" s="18">
        <f t="shared" si="12"/>
        <v>10</v>
      </c>
      <c r="C14" s="9">
        <v>3</v>
      </c>
      <c r="D14" s="2">
        <f t="shared" si="13"/>
        <v>33.200000000000003</v>
      </c>
      <c r="E14" s="2">
        <f t="shared" si="14"/>
        <v>108.92388451443568</v>
      </c>
      <c r="F14" s="33">
        <f t="shared" si="2"/>
        <v>104.00262467191601</v>
      </c>
      <c r="G14" s="33">
        <f t="shared" si="3"/>
        <v>99.081364829396321</v>
      </c>
      <c r="H14" s="33">
        <f t="shared" si="4"/>
        <v>108.92388451443568</v>
      </c>
      <c r="I14" s="34">
        <v>1.61</v>
      </c>
      <c r="J14" s="34">
        <v>1.67</v>
      </c>
      <c r="K14" s="2">
        <v>18</v>
      </c>
      <c r="L14" s="2">
        <f t="shared" si="5"/>
        <v>54</v>
      </c>
      <c r="M14" s="2">
        <v>44.7</v>
      </c>
      <c r="N14" s="2">
        <f t="shared" si="6"/>
        <v>1224.82917</v>
      </c>
      <c r="O14" s="2">
        <f>I14+((F14-G14)*(J14-I14)/(H14-G14))</f>
        <v>1.6400000000000001</v>
      </c>
      <c r="P14" s="2">
        <f t="shared" si="7"/>
        <v>1.6400000000000001</v>
      </c>
      <c r="Q14" s="2">
        <v>0.8</v>
      </c>
      <c r="R14" s="2">
        <v>0.5</v>
      </c>
      <c r="S14" s="2">
        <v>1.1499999999999999</v>
      </c>
      <c r="T14" s="2">
        <f t="shared" si="8"/>
        <v>1848.022251696</v>
      </c>
      <c r="U14" s="2">
        <f t="shared" si="9"/>
        <v>1155.0139073099999</v>
      </c>
      <c r="V14" s="2">
        <f t="shared" si="10"/>
        <v>3003.0361590060002</v>
      </c>
      <c r="W14" s="2">
        <f t="shared" si="11"/>
        <v>162163.95258632401</v>
      </c>
      <c r="X14" s="2">
        <f t="shared" si="0"/>
        <v>16547.342100645306</v>
      </c>
      <c r="Y14" s="3">
        <f t="shared" si="1"/>
        <v>16.547342100645306</v>
      </c>
    </row>
    <row r="15" spans="2:25" ht="14.65" thickBot="1" x14ac:dyDescent="0.5">
      <c r="B15" s="19">
        <f t="shared" si="12"/>
        <v>11</v>
      </c>
      <c r="C15" s="16">
        <v>3</v>
      </c>
      <c r="D15" s="4">
        <f>D14+C15</f>
        <v>36.200000000000003</v>
      </c>
      <c r="E15" s="4">
        <f t="shared" si="14"/>
        <v>118.76640419947506</v>
      </c>
      <c r="F15" s="35">
        <f>(E14+E15)/2</f>
        <v>113.84514435695537</v>
      </c>
      <c r="G15" s="35">
        <f t="shared" si="3"/>
        <v>108.92388451443568</v>
      </c>
      <c r="H15" s="35">
        <f t="shared" si="4"/>
        <v>118.76640419947506</v>
      </c>
      <c r="I15" s="36">
        <v>1.67</v>
      </c>
      <c r="J15" s="36">
        <v>1.67</v>
      </c>
      <c r="K15" s="4">
        <v>18</v>
      </c>
      <c r="L15" s="4">
        <f t="shared" si="5"/>
        <v>54</v>
      </c>
      <c r="M15" s="4">
        <v>44.7</v>
      </c>
      <c r="N15" s="4">
        <f t="shared" si="6"/>
        <v>1224.82917</v>
      </c>
      <c r="O15" s="4">
        <f t="shared" si="15"/>
        <v>1.67</v>
      </c>
      <c r="P15" s="4">
        <f t="shared" si="7"/>
        <v>1.67</v>
      </c>
      <c r="Q15" s="4">
        <v>0.8</v>
      </c>
      <c r="R15" s="4">
        <v>0.5</v>
      </c>
      <c r="S15" s="4">
        <v>1.1499999999999999</v>
      </c>
      <c r="T15" s="4">
        <f t="shared" si="8"/>
        <v>1881.8275367879999</v>
      </c>
      <c r="U15" s="4">
        <f t="shared" si="9"/>
        <v>1176.1422104924998</v>
      </c>
      <c r="V15" s="4">
        <f t="shared" si="10"/>
        <v>3057.9697472804996</v>
      </c>
      <c r="W15" s="4">
        <f t="shared" si="11"/>
        <v>165130.36635314699</v>
      </c>
      <c r="X15" s="22">
        <f t="shared" si="0"/>
        <v>16850.03738297418</v>
      </c>
      <c r="Y15" s="5">
        <f t="shared" si="1"/>
        <v>16.850037382974179</v>
      </c>
    </row>
    <row r="16" spans="2:25" ht="14.65" thickBot="1" x14ac:dyDescent="0.5">
      <c r="B16" s="20" t="s">
        <v>1</v>
      </c>
      <c r="C16" s="11">
        <f>SUM(C5:C15)</f>
        <v>36.200000000000003</v>
      </c>
      <c r="D16" s="1"/>
      <c r="E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2">
        <f>SUM(W5:W15)</f>
        <v>1708621.369537083</v>
      </c>
      <c r="X16" s="23">
        <f>SUM(X5:X15)</f>
        <v>174349.11934051866</v>
      </c>
      <c r="Y16" s="25">
        <f t="shared" si="1"/>
        <v>174.34911934051866</v>
      </c>
    </row>
    <row r="18" spans="2:23" ht="18.399999999999999" thickBot="1" x14ac:dyDescent="0.6">
      <c r="B18" s="32" t="s">
        <v>27</v>
      </c>
    </row>
    <row r="19" spans="2:23" ht="43.15" thickBot="1" x14ac:dyDescent="0.5">
      <c r="B19" s="6" t="s">
        <v>19</v>
      </c>
      <c r="C19" s="10" t="s">
        <v>7</v>
      </c>
      <c r="D19" s="7" t="s">
        <v>2</v>
      </c>
      <c r="E19" s="7" t="s">
        <v>3</v>
      </c>
      <c r="F19" s="7" t="s">
        <v>8</v>
      </c>
      <c r="G19" s="7" t="s">
        <v>0</v>
      </c>
      <c r="H19" s="7" t="s">
        <v>5</v>
      </c>
      <c r="I19" s="7" t="s">
        <v>9</v>
      </c>
      <c r="J19" s="7" t="s">
        <v>10</v>
      </c>
      <c r="K19" s="7" t="s">
        <v>11</v>
      </c>
      <c r="L19" s="7" t="s">
        <v>12</v>
      </c>
      <c r="M19" s="7" t="s">
        <v>13</v>
      </c>
      <c r="N19" s="7" t="s">
        <v>6</v>
      </c>
      <c r="O19" s="7" t="s">
        <v>4</v>
      </c>
      <c r="P19" s="7" t="s">
        <v>14</v>
      </c>
      <c r="Q19" s="7" t="s">
        <v>15</v>
      </c>
      <c r="R19" s="7" t="s">
        <v>16</v>
      </c>
      <c r="S19" s="7" t="s">
        <v>17</v>
      </c>
      <c r="T19" s="8" t="s">
        <v>18</v>
      </c>
    </row>
    <row r="20" spans="2:23" x14ac:dyDescent="0.45">
      <c r="B20" s="17">
        <v>1</v>
      </c>
      <c r="C20" s="13">
        <v>4.5999999999999996</v>
      </c>
      <c r="D20" s="14">
        <f>C20</f>
        <v>4.5999999999999996</v>
      </c>
      <c r="E20" s="14">
        <f>D20*1000/304.8</f>
        <v>15.091863517060366</v>
      </c>
      <c r="F20" s="14">
        <v>18</v>
      </c>
      <c r="G20" s="14">
        <f>C20*F20</f>
        <v>82.8</v>
      </c>
      <c r="H20" s="14">
        <v>44.7</v>
      </c>
      <c r="I20" s="14">
        <f>0.613*(H20^2)</f>
        <v>1224.82917</v>
      </c>
      <c r="J20" s="14">
        <v>1.1299999999999999</v>
      </c>
      <c r="K20" s="14">
        <v>1.1299999999999999</v>
      </c>
      <c r="L20" s="14">
        <v>0.8</v>
      </c>
      <c r="M20" s="14">
        <v>0.5</v>
      </c>
      <c r="N20" s="14">
        <v>1.1499999999999999</v>
      </c>
      <c r="O20" s="14">
        <f>I20*(J20)*(L20)*N20</f>
        <v>1273.3324051319996</v>
      </c>
      <c r="P20" s="14">
        <f>I20*K20*M20*N20</f>
        <v>795.83275320749976</v>
      </c>
      <c r="Q20" s="14">
        <f>O20+P20</f>
        <v>2069.1651583394996</v>
      </c>
      <c r="R20" s="14">
        <f>Q20*G20</f>
        <v>171326.87511051056</v>
      </c>
      <c r="S20" s="21">
        <f>R20/9.8</f>
        <v>17482.334194950057</v>
      </c>
      <c r="T20" s="15">
        <f>S20/1000</f>
        <v>17.482334194950056</v>
      </c>
    </row>
    <row r="21" spans="2:23" x14ac:dyDescent="0.45">
      <c r="B21" s="18">
        <f>B20+1</f>
        <v>2</v>
      </c>
      <c r="C21" s="9">
        <v>4.5999999999999996</v>
      </c>
      <c r="D21" s="2">
        <f>D20+C21</f>
        <v>9.1999999999999993</v>
      </c>
      <c r="E21" s="2">
        <f t="shared" ref="E21:E30" si="16">D21*1000/304.8</f>
        <v>30.183727034120732</v>
      </c>
      <c r="F21" s="2">
        <v>18</v>
      </c>
      <c r="G21" s="2">
        <f t="shared" ref="G21:G30" si="17">C21*F21</f>
        <v>82.8</v>
      </c>
      <c r="H21" s="2">
        <v>44.7</v>
      </c>
      <c r="I21" s="2">
        <f t="shared" ref="I21:I30" si="18">0.613*(H21^2)</f>
        <v>1224.82917</v>
      </c>
      <c r="J21" s="2">
        <v>1.31</v>
      </c>
      <c r="K21" s="2">
        <v>1.31</v>
      </c>
      <c r="L21" s="2">
        <v>0.8</v>
      </c>
      <c r="M21" s="2">
        <v>0.5</v>
      </c>
      <c r="N21" s="2">
        <v>1.1499999999999999</v>
      </c>
      <c r="O21" s="2">
        <f t="shared" ref="O21:O30" si="19">I21*(J21)*(L21)*N21</f>
        <v>1476.1641156839999</v>
      </c>
      <c r="P21" s="2">
        <f t="shared" ref="P21:P30" si="20">I21*K21*M21*N21</f>
        <v>922.60257230249999</v>
      </c>
      <c r="Q21" s="2">
        <f t="shared" ref="Q21:Q30" si="21">O21+P21</f>
        <v>2398.7666879865001</v>
      </c>
      <c r="R21" s="2">
        <f t="shared" ref="R21:R29" si="22">Q21*G21</f>
        <v>198617.88176528219</v>
      </c>
      <c r="S21" s="2">
        <f t="shared" ref="S21:S30" si="23">R21/9.8</f>
        <v>20267.13079237573</v>
      </c>
      <c r="T21" s="3">
        <f t="shared" ref="T21:T31" si="24">S21/1000</f>
        <v>20.267130792375731</v>
      </c>
      <c r="W21" s="38" t="s">
        <v>28</v>
      </c>
    </row>
    <row r="22" spans="2:23" x14ac:dyDescent="0.45">
      <c r="B22" s="18">
        <f t="shared" ref="B22:B30" si="25">B21+1</f>
        <v>3</v>
      </c>
      <c r="C22" s="9">
        <v>3</v>
      </c>
      <c r="D22" s="2">
        <f t="shared" ref="D22:D30" si="26">D21+C22</f>
        <v>12.2</v>
      </c>
      <c r="E22" s="2">
        <f t="shared" si="16"/>
        <v>40.026246719160106</v>
      </c>
      <c r="F22" s="2">
        <v>18</v>
      </c>
      <c r="G22" s="2">
        <f t="shared" si="17"/>
        <v>54</v>
      </c>
      <c r="H22" s="2">
        <v>44.7</v>
      </c>
      <c r="I22" s="2">
        <f t="shared" si="18"/>
        <v>1224.82917</v>
      </c>
      <c r="J22" s="2">
        <v>1.43</v>
      </c>
      <c r="K22" s="2">
        <v>1.43</v>
      </c>
      <c r="L22" s="2">
        <v>0.8</v>
      </c>
      <c r="M22" s="2">
        <v>0.5</v>
      </c>
      <c r="N22" s="2">
        <v>1.1499999999999999</v>
      </c>
      <c r="O22" s="2">
        <f t="shared" si="19"/>
        <v>1611.3852560519999</v>
      </c>
      <c r="P22" s="2">
        <f t="shared" si="20"/>
        <v>1007.1157850324998</v>
      </c>
      <c r="Q22" s="2">
        <f t="shared" si="21"/>
        <v>2618.5010410844998</v>
      </c>
      <c r="R22" s="2">
        <f t="shared" si="22"/>
        <v>141399.056218563</v>
      </c>
      <c r="S22" s="2">
        <f t="shared" si="23"/>
        <v>14428.475124343162</v>
      </c>
      <c r="T22" s="3">
        <f t="shared" si="24"/>
        <v>14.428475124343162</v>
      </c>
      <c r="W22" s="37">
        <f>Y16/T31</f>
        <v>0.97894398912263458</v>
      </c>
    </row>
    <row r="23" spans="2:23" x14ac:dyDescent="0.45">
      <c r="B23" s="18">
        <f t="shared" si="25"/>
        <v>4</v>
      </c>
      <c r="C23" s="9">
        <v>3</v>
      </c>
      <c r="D23" s="2">
        <f t="shared" si="26"/>
        <v>15.2</v>
      </c>
      <c r="E23" s="2">
        <f t="shared" si="16"/>
        <v>49.868766404199476</v>
      </c>
      <c r="F23" s="2">
        <v>18</v>
      </c>
      <c r="G23" s="2">
        <f t="shared" si="17"/>
        <v>54</v>
      </c>
      <c r="H23" s="2">
        <v>44.7</v>
      </c>
      <c r="I23" s="2">
        <f t="shared" si="18"/>
        <v>1224.82917</v>
      </c>
      <c r="J23" s="2">
        <v>1.43</v>
      </c>
      <c r="K23" s="2">
        <v>1.43</v>
      </c>
      <c r="L23" s="2">
        <v>0.8</v>
      </c>
      <c r="M23" s="2">
        <v>0.5</v>
      </c>
      <c r="N23" s="2">
        <v>1.1499999999999999</v>
      </c>
      <c r="O23" s="2">
        <f t="shared" si="19"/>
        <v>1611.3852560519999</v>
      </c>
      <c r="P23" s="2">
        <f t="shared" si="20"/>
        <v>1007.1157850324998</v>
      </c>
      <c r="Q23" s="2">
        <f t="shared" si="21"/>
        <v>2618.5010410844998</v>
      </c>
      <c r="R23" s="2">
        <f t="shared" si="22"/>
        <v>141399.056218563</v>
      </c>
      <c r="S23" s="2">
        <f t="shared" si="23"/>
        <v>14428.475124343162</v>
      </c>
      <c r="T23" s="3">
        <f t="shared" si="24"/>
        <v>14.428475124343162</v>
      </c>
    </row>
    <row r="24" spans="2:23" x14ac:dyDescent="0.45">
      <c r="B24" s="18">
        <f t="shared" si="25"/>
        <v>5</v>
      </c>
      <c r="C24" s="9">
        <v>3</v>
      </c>
      <c r="D24" s="2">
        <f t="shared" si="26"/>
        <v>18.2</v>
      </c>
      <c r="E24" s="2">
        <f t="shared" si="16"/>
        <v>59.71128608923884</v>
      </c>
      <c r="F24" s="2">
        <v>18</v>
      </c>
      <c r="G24" s="2">
        <f t="shared" si="17"/>
        <v>54</v>
      </c>
      <c r="H24" s="2">
        <v>44.7</v>
      </c>
      <c r="I24" s="2">
        <f t="shared" si="18"/>
        <v>1224.82917</v>
      </c>
      <c r="J24" s="2">
        <v>1.43</v>
      </c>
      <c r="K24" s="2">
        <v>1.43</v>
      </c>
      <c r="L24" s="2">
        <v>0.8</v>
      </c>
      <c r="M24" s="2">
        <v>0.5</v>
      </c>
      <c r="N24" s="2">
        <v>1.1499999999999999</v>
      </c>
      <c r="O24" s="2">
        <f t="shared" si="19"/>
        <v>1611.3852560519999</v>
      </c>
      <c r="P24" s="2">
        <f t="shared" si="20"/>
        <v>1007.1157850324998</v>
      </c>
      <c r="Q24" s="2">
        <f t="shared" si="21"/>
        <v>2618.5010410844998</v>
      </c>
      <c r="R24" s="2">
        <f t="shared" si="22"/>
        <v>141399.056218563</v>
      </c>
      <c r="S24" s="2">
        <f t="shared" si="23"/>
        <v>14428.475124343162</v>
      </c>
      <c r="T24" s="3">
        <f t="shared" si="24"/>
        <v>14.428475124343162</v>
      </c>
    </row>
    <row r="25" spans="2:23" x14ac:dyDescent="0.45">
      <c r="B25" s="18">
        <f t="shared" si="25"/>
        <v>6</v>
      </c>
      <c r="C25" s="9">
        <v>3</v>
      </c>
      <c r="D25" s="2">
        <f t="shared" si="26"/>
        <v>21.2</v>
      </c>
      <c r="E25" s="2">
        <f t="shared" si="16"/>
        <v>69.553805774278217</v>
      </c>
      <c r="F25" s="2">
        <v>18</v>
      </c>
      <c r="G25" s="2">
        <f t="shared" si="17"/>
        <v>54</v>
      </c>
      <c r="H25" s="2">
        <v>44.7</v>
      </c>
      <c r="I25" s="2">
        <f t="shared" si="18"/>
        <v>1224.82917</v>
      </c>
      <c r="J25" s="2">
        <v>1.53</v>
      </c>
      <c r="K25" s="2">
        <v>1.53</v>
      </c>
      <c r="L25" s="2">
        <v>0.8</v>
      </c>
      <c r="M25" s="2">
        <v>0.5</v>
      </c>
      <c r="N25" s="2">
        <v>1.1499999999999999</v>
      </c>
      <c r="O25" s="2">
        <f t="shared" si="19"/>
        <v>1724.069539692</v>
      </c>
      <c r="P25" s="2">
        <f t="shared" si="20"/>
        <v>1077.5434623074998</v>
      </c>
      <c r="Q25" s="2">
        <f t="shared" si="21"/>
        <v>2801.6130019994998</v>
      </c>
      <c r="R25" s="2">
        <f t="shared" si="22"/>
        <v>151287.10210797298</v>
      </c>
      <c r="S25" s="2">
        <f t="shared" si="23"/>
        <v>15437.459398772753</v>
      </c>
      <c r="T25" s="3">
        <f t="shared" si="24"/>
        <v>15.437459398772752</v>
      </c>
    </row>
    <row r="26" spans="2:23" x14ac:dyDescent="0.45">
      <c r="B26" s="18">
        <f t="shared" si="25"/>
        <v>7</v>
      </c>
      <c r="C26" s="9">
        <v>3</v>
      </c>
      <c r="D26" s="2">
        <f t="shared" si="26"/>
        <v>24.2</v>
      </c>
      <c r="E26" s="2">
        <f t="shared" si="16"/>
        <v>79.39632545931758</v>
      </c>
      <c r="F26" s="2">
        <v>18</v>
      </c>
      <c r="G26" s="2">
        <f t="shared" si="17"/>
        <v>54</v>
      </c>
      <c r="H26" s="2">
        <v>44.7</v>
      </c>
      <c r="I26" s="2">
        <f t="shared" si="18"/>
        <v>1224.82917</v>
      </c>
      <c r="J26" s="2">
        <v>1.53</v>
      </c>
      <c r="K26" s="2">
        <v>1.53</v>
      </c>
      <c r="L26" s="2">
        <v>0.8</v>
      </c>
      <c r="M26" s="2">
        <v>0.5</v>
      </c>
      <c r="N26" s="2">
        <v>1.1499999999999999</v>
      </c>
      <c r="O26" s="2">
        <f t="shared" si="19"/>
        <v>1724.069539692</v>
      </c>
      <c r="P26" s="2">
        <f t="shared" si="20"/>
        <v>1077.5434623074998</v>
      </c>
      <c r="Q26" s="2">
        <f t="shared" si="21"/>
        <v>2801.6130019994998</v>
      </c>
      <c r="R26" s="2">
        <f t="shared" si="22"/>
        <v>151287.10210797298</v>
      </c>
      <c r="S26" s="2">
        <f t="shared" si="23"/>
        <v>15437.459398772753</v>
      </c>
      <c r="T26" s="3">
        <f t="shared" si="24"/>
        <v>15.437459398772752</v>
      </c>
    </row>
    <row r="27" spans="2:23" x14ac:dyDescent="0.45">
      <c r="B27" s="18">
        <f t="shared" si="25"/>
        <v>8</v>
      </c>
      <c r="C27" s="9">
        <v>3</v>
      </c>
      <c r="D27" s="2">
        <f t="shared" si="26"/>
        <v>27.2</v>
      </c>
      <c r="E27" s="2">
        <f t="shared" si="16"/>
        <v>89.238845144356958</v>
      </c>
      <c r="F27" s="2">
        <v>18</v>
      </c>
      <c r="G27" s="2">
        <f t="shared" si="17"/>
        <v>54</v>
      </c>
      <c r="H27" s="2">
        <v>44.7</v>
      </c>
      <c r="I27" s="2">
        <f t="shared" si="18"/>
        <v>1224.82917</v>
      </c>
      <c r="J27" s="2">
        <v>1.61</v>
      </c>
      <c r="K27" s="2">
        <v>1.61</v>
      </c>
      <c r="L27" s="2">
        <v>0.8</v>
      </c>
      <c r="M27" s="2">
        <v>0.5</v>
      </c>
      <c r="N27" s="2">
        <v>1.1499999999999999</v>
      </c>
      <c r="O27" s="2">
        <f t="shared" si="19"/>
        <v>1814.2169666039999</v>
      </c>
      <c r="P27" s="2">
        <f t="shared" si="20"/>
        <v>1133.8856041274998</v>
      </c>
      <c r="Q27" s="2">
        <f t="shared" si="21"/>
        <v>2948.1025707314998</v>
      </c>
      <c r="R27" s="2">
        <f t="shared" si="22"/>
        <v>159197.538819501</v>
      </c>
      <c r="S27" s="2">
        <f t="shared" si="23"/>
        <v>16244.646818316427</v>
      </c>
      <c r="T27" s="3">
        <f t="shared" si="24"/>
        <v>16.244646818316426</v>
      </c>
    </row>
    <row r="28" spans="2:23" x14ac:dyDescent="0.45">
      <c r="B28" s="18">
        <f t="shared" si="25"/>
        <v>9</v>
      </c>
      <c r="C28" s="9">
        <v>3</v>
      </c>
      <c r="D28" s="2">
        <f t="shared" si="26"/>
        <v>30.2</v>
      </c>
      <c r="E28" s="2">
        <f t="shared" si="16"/>
        <v>99.081364829396321</v>
      </c>
      <c r="F28" s="2">
        <v>18</v>
      </c>
      <c r="G28" s="2">
        <f t="shared" si="17"/>
        <v>54</v>
      </c>
      <c r="H28" s="2">
        <v>44.7</v>
      </c>
      <c r="I28" s="2">
        <f t="shared" si="18"/>
        <v>1224.82917</v>
      </c>
      <c r="J28" s="2">
        <v>1.61</v>
      </c>
      <c r="K28" s="2">
        <v>1.61</v>
      </c>
      <c r="L28" s="2">
        <v>0.8</v>
      </c>
      <c r="M28" s="2">
        <v>0.5</v>
      </c>
      <c r="N28" s="2">
        <v>1.1499999999999999</v>
      </c>
      <c r="O28" s="2">
        <f t="shared" si="19"/>
        <v>1814.2169666039999</v>
      </c>
      <c r="P28" s="2">
        <f t="shared" si="20"/>
        <v>1133.8856041274998</v>
      </c>
      <c r="Q28" s="2">
        <f t="shared" si="21"/>
        <v>2948.1025707314998</v>
      </c>
      <c r="R28" s="2">
        <f t="shared" si="22"/>
        <v>159197.538819501</v>
      </c>
      <c r="S28" s="2">
        <f t="shared" si="23"/>
        <v>16244.646818316427</v>
      </c>
      <c r="T28" s="3">
        <f t="shared" si="24"/>
        <v>16.244646818316426</v>
      </c>
    </row>
    <row r="29" spans="2:23" x14ac:dyDescent="0.45">
      <c r="B29" s="18">
        <f t="shared" si="25"/>
        <v>10</v>
      </c>
      <c r="C29" s="9">
        <v>3</v>
      </c>
      <c r="D29" s="2">
        <f t="shared" si="26"/>
        <v>33.200000000000003</v>
      </c>
      <c r="E29" s="2">
        <f t="shared" si="16"/>
        <v>108.92388451443568</v>
      </c>
      <c r="F29" s="2">
        <v>18</v>
      </c>
      <c r="G29" s="2">
        <f t="shared" si="17"/>
        <v>54</v>
      </c>
      <c r="H29" s="2">
        <v>44.7</v>
      </c>
      <c r="I29" s="2">
        <f t="shared" si="18"/>
        <v>1224.82917</v>
      </c>
      <c r="J29" s="2">
        <v>1.67</v>
      </c>
      <c r="K29" s="2">
        <v>1.67</v>
      </c>
      <c r="L29" s="2">
        <v>0.8</v>
      </c>
      <c r="M29" s="2">
        <v>0.5</v>
      </c>
      <c r="N29" s="2">
        <v>1.1499999999999999</v>
      </c>
      <c r="O29" s="2">
        <f t="shared" si="19"/>
        <v>1881.8275367879999</v>
      </c>
      <c r="P29" s="2">
        <f t="shared" si="20"/>
        <v>1176.1422104924998</v>
      </c>
      <c r="Q29" s="2">
        <f t="shared" si="21"/>
        <v>3057.9697472804996</v>
      </c>
      <c r="R29" s="2">
        <f t="shared" si="22"/>
        <v>165130.36635314699</v>
      </c>
      <c r="S29" s="2">
        <f t="shared" si="23"/>
        <v>16850.03738297418</v>
      </c>
      <c r="T29" s="3">
        <f t="shared" si="24"/>
        <v>16.850037382974179</v>
      </c>
    </row>
    <row r="30" spans="2:23" ht="14.65" thickBot="1" x14ac:dyDescent="0.5">
      <c r="B30" s="19">
        <f t="shared" si="25"/>
        <v>11</v>
      </c>
      <c r="C30" s="16">
        <v>3</v>
      </c>
      <c r="D30" s="4">
        <f t="shared" si="26"/>
        <v>36.200000000000003</v>
      </c>
      <c r="E30" s="4">
        <f t="shared" si="16"/>
        <v>118.76640419947506</v>
      </c>
      <c r="F30" s="4">
        <v>18</v>
      </c>
      <c r="G30" s="4">
        <f t="shared" si="17"/>
        <v>54</v>
      </c>
      <c r="H30" s="4">
        <v>44.7</v>
      </c>
      <c r="I30" s="4">
        <f t="shared" si="18"/>
        <v>1224.82917</v>
      </c>
      <c r="J30" s="4">
        <v>1.67</v>
      </c>
      <c r="K30" s="4">
        <v>1.67</v>
      </c>
      <c r="L30" s="4">
        <v>0.8</v>
      </c>
      <c r="M30" s="4">
        <v>0.5</v>
      </c>
      <c r="N30" s="4">
        <v>1.1499999999999999</v>
      </c>
      <c r="O30" s="4">
        <f t="shared" si="19"/>
        <v>1881.8275367879999</v>
      </c>
      <c r="P30" s="4">
        <f t="shared" si="20"/>
        <v>1176.1422104924998</v>
      </c>
      <c r="Q30" s="4">
        <f t="shared" si="21"/>
        <v>3057.9697472804996</v>
      </c>
      <c r="R30" s="4">
        <f>Q30*G30</f>
        <v>165130.36635314699</v>
      </c>
      <c r="S30" s="22">
        <f t="shared" si="23"/>
        <v>16850.03738297418</v>
      </c>
      <c r="T30" s="5">
        <f t="shared" si="24"/>
        <v>16.850037382974179</v>
      </c>
    </row>
    <row r="31" spans="2:23" ht="14.65" thickBot="1" x14ac:dyDescent="0.5">
      <c r="B31" s="20" t="s">
        <v>1</v>
      </c>
      <c r="C31" s="11">
        <f>SUM(C20:C30)</f>
        <v>36.200000000000003</v>
      </c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2">
        <f>SUM(R20:R30)</f>
        <v>1745371.9400927236</v>
      </c>
      <c r="S31" s="23">
        <f>SUM(S20:S30)</f>
        <v>178099.177560482</v>
      </c>
      <c r="T31" s="24">
        <f t="shared" si="24"/>
        <v>178.09917756048199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Utente</dc:creator>
  <cp:lastModifiedBy>Simone Ferrari</cp:lastModifiedBy>
  <dcterms:created xsi:type="dcterms:W3CDTF">2018-12-11T15:05:46Z</dcterms:created>
  <dcterms:modified xsi:type="dcterms:W3CDTF">2025-11-12T10:45:55Z</dcterms:modified>
</cp:coreProperties>
</file>