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10315"/>
  <workbookPr/>
  <mc:AlternateContent xmlns:mc="http://schemas.openxmlformats.org/markup-compatibility/2006">
    <mc:Choice Requires="x15">
      <x15ac:absPath xmlns:x15ac="http://schemas.microsoft.com/office/spreadsheetml/2010/11/ac" url="/Users/gbella19/Desktop/"/>
    </mc:Choice>
  </mc:AlternateContent>
  <xr:revisionPtr revIDLastSave="0" documentId="13_ncr:1_{F443BE4B-5585-FB40-A5C4-79F3B52FE033}" xr6:coauthVersionLast="47" xr6:coauthVersionMax="47" xr10:uidLastSave="{00000000-0000-0000-0000-000000000000}"/>
  <bookViews>
    <workbookView xWindow="3140" yWindow="520" windowWidth="33280" windowHeight="19260" xr2:uid="{00000000-000D-0000-FFFF-FFFF00000000}"/>
  </bookViews>
  <sheets>
    <sheet name="Foglio1" sheetId="1" r:id="rId1"/>
    <sheet name="Foglio2" sheetId="2" r:id="rId2"/>
    <sheet name="Foglio3" sheetId="3" r:id="rId3"/>
  </sheets>
  <calcPr calcId="191028" concurrentCalc="0"/>
  <extLst>
    <ext xmlns:x14="http://schemas.microsoft.com/office/spreadsheetml/2009/9/main" uri="{79F54976-1DA5-4618-B147-4CDE4B953A38}">
      <x14:workbookPr defaultImageDpi="330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  <ext xmlns:mx="http://schemas.microsoft.com/office/mac/excel/2008/main" uri="{7523E5D3-25F3-A5E0-1632-64F254C22452}">
      <mx:ArchID Flags="2"/>
    </ext>
  </extLst>
</workbook>
</file>

<file path=xl/calcChain.xml><?xml version="1.0" encoding="utf-8"?>
<calcChain xmlns="http://schemas.openxmlformats.org/spreadsheetml/2006/main">
  <c r="H25" i="1" l="1"/>
  <c r="G25" i="1"/>
  <c r="E25" i="1"/>
  <c r="D25" i="1"/>
  <c r="G22" i="1"/>
  <c r="G12" i="1"/>
  <c r="H15" i="1"/>
  <c r="G15" i="1"/>
  <c r="H9" i="1"/>
  <c r="G9" i="1"/>
  <c r="E9" i="1"/>
  <c r="D9" i="1"/>
  <c r="D22" i="1"/>
  <c r="H10" i="1"/>
  <c r="G10" i="1"/>
  <c r="E10" i="1"/>
  <c r="D10" i="1"/>
  <c r="G19" i="1"/>
  <c r="H19" i="1"/>
  <c r="H18" i="1"/>
  <c r="G18" i="1"/>
  <c r="H14" i="1"/>
  <c r="G14" i="1"/>
  <c r="H21" i="1"/>
  <c r="G21" i="1"/>
  <c r="H8" i="1"/>
  <c r="G8" i="1"/>
  <c r="H5" i="1"/>
  <c r="G5" i="1"/>
  <c r="H3" i="1"/>
  <c r="G3" i="1"/>
  <c r="H2" i="1"/>
  <c r="G2" i="1"/>
  <c r="E21" i="1"/>
  <c r="D21" i="1"/>
  <c r="D19" i="1"/>
  <c r="E19" i="1"/>
  <c r="E18" i="1"/>
  <c r="D18" i="1"/>
  <c r="E15" i="1"/>
  <c r="D15" i="1"/>
  <c r="E14" i="1"/>
  <c r="D14" i="1"/>
  <c r="E8" i="1"/>
  <c r="D8" i="1"/>
  <c r="E5" i="1"/>
  <c r="D5" i="1"/>
  <c r="E2" i="1"/>
  <c r="D2" i="1"/>
  <c r="E3" i="1"/>
  <c r="D3" i="1"/>
  <c r="H28" i="1"/>
  <c r="G28" i="1"/>
</calcChain>
</file>

<file path=xl/sharedStrings.xml><?xml version="1.0" encoding="utf-8"?>
<sst xmlns="http://schemas.openxmlformats.org/spreadsheetml/2006/main" count="52" uniqueCount="38">
  <si>
    <t>Tipologia</t>
  </si>
  <si>
    <t>Dettaglio</t>
  </si>
  <si>
    <t>Categoria</t>
  </si>
  <si>
    <t>Scenario A anno 0</t>
  </si>
  <si>
    <t>Scenario B anno 0</t>
  </si>
  <si>
    <t>Scenario A anno 1</t>
  </si>
  <si>
    <t>Scenario B anno 1</t>
  </si>
  <si>
    <t>Benefici ricavabili dall'attività ricreativa</t>
  </si>
  <si>
    <t>Turisti che soggiornano</t>
  </si>
  <si>
    <t>Visite giornaliere</t>
  </si>
  <si>
    <t>Totale turisti</t>
  </si>
  <si>
    <t>Ricavi Biglietti</t>
  </si>
  <si>
    <t>B</t>
  </si>
  <si>
    <t>Benefici ricavabili da altre attività ricreative</t>
  </si>
  <si>
    <t xml:space="preserve">Caccia </t>
  </si>
  <si>
    <t>Pesca</t>
  </si>
  <si>
    <t>Raccolta FUNGHI</t>
  </si>
  <si>
    <t>altre attività ricreative</t>
  </si>
  <si>
    <t>Altre attività di supporto</t>
  </si>
  <si>
    <t>Concessione</t>
  </si>
  <si>
    <t>Valore dell'esternalità legata alla produzione di rifiuti da parte dei turisti</t>
  </si>
  <si>
    <t>con recupero</t>
  </si>
  <si>
    <t>C</t>
  </si>
  <si>
    <t>senza recupero</t>
  </si>
  <si>
    <t>Valore dell'esternalità legata alla produzione di rifiuti da parte dei visitatori giornalieri</t>
  </si>
  <si>
    <t>Costi da inquinamento prodotto</t>
  </si>
  <si>
    <t>Tassa ambientale</t>
  </si>
  <si>
    <t>mediana DAP empirica</t>
  </si>
  <si>
    <t>analisi annuale</t>
  </si>
  <si>
    <t>Opzione 1</t>
  </si>
  <si>
    <t>VAN</t>
  </si>
  <si>
    <t>tasso di sconto</t>
  </si>
  <si>
    <t>r</t>
  </si>
  <si>
    <t>SCENARIO A anno 0</t>
  </si>
  <si>
    <t>SCENARIO B anno 0</t>
  </si>
  <si>
    <t>SCENARIO A anno 1</t>
  </si>
  <si>
    <t>SCENARIO B anno 1</t>
  </si>
  <si>
    <r>
      <t xml:space="preserve">gestione dei rifiuti </t>
    </r>
    <r>
      <rPr>
        <u/>
        <sz val="11"/>
        <color theme="1"/>
        <rFont val="Calibri (Body)"/>
      </rPr>
      <t>senza recupero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</si>
</sst>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u/>
      <sz val="11"/>
      <color theme="1"/>
      <name val="Calibri (Body)"/>
    </font>
  </fonts>
  <fills count="4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5" tint="0.79998168889431442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26">
    <xf numFmtId="0" fontId="0" fillId="0" borderId="0" xfId="0"/>
    <xf numFmtId="0" fontId="1" fillId="0" borderId="0" xfId="0" applyFont="1"/>
    <xf numFmtId="0" fontId="1" fillId="0" borderId="0" xfId="0" applyFont="1" applyAlignment="1">
      <alignment horizontal="center"/>
    </xf>
    <xf numFmtId="49" fontId="0" fillId="0" borderId="0" xfId="0" applyNumberFormat="1" applyAlignment="1">
      <alignment wrapText="1"/>
    </xf>
    <xf numFmtId="0" fontId="0" fillId="0" borderId="0" xfId="0" applyAlignment="1">
      <alignment horizontal="center"/>
    </xf>
    <xf numFmtId="3" fontId="0" fillId="0" borderId="0" xfId="0" applyNumberFormat="1" applyAlignment="1">
      <alignment horizontal="center"/>
    </xf>
    <xf numFmtId="3" fontId="1" fillId="0" borderId="0" xfId="0" applyNumberFormat="1" applyFont="1" applyAlignment="1">
      <alignment horizontal="center"/>
    </xf>
    <xf numFmtId="0" fontId="0" fillId="2" borderId="1" xfId="0" applyFill="1" applyBorder="1" applyAlignment="1">
      <alignment horizontal="center"/>
    </xf>
    <xf numFmtId="1" fontId="1" fillId="0" borderId="0" xfId="0" applyNumberFormat="1" applyFont="1" applyAlignment="1">
      <alignment horizontal="center"/>
    </xf>
    <xf numFmtId="49" fontId="1" fillId="0" borderId="0" xfId="0" applyNumberFormat="1" applyFont="1" applyAlignment="1">
      <alignment wrapText="1"/>
    </xf>
    <xf numFmtId="1" fontId="0" fillId="0" borderId="1" xfId="0" applyNumberFormat="1" applyBorder="1" applyAlignment="1">
      <alignment horizontal="center"/>
    </xf>
    <xf numFmtId="1" fontId="1" fillId="0" borderId="1" xfId="0" applyNumberFormat="1" applyFont="1" applyBorder="1" applyAlignment="1">
      <alignment horizontal="center"/>
    </xf>
    <xf numFmtId="0" fontId="1" fillId="2" borderId="1" xfId="0" applyFont="1" applyFill="1" applyBorder="1" applyAlignment="1">
      <alignment horizontal="center"/>
    </xf>
    <xf numFmtId="0" fontId="0" fillId="0" borderId="1" xfId="0" applyBorder="1" applyAlignment="1">
      <alignment horizontal="center"/>
    </xf>
    <xf numFmtId="1" fontId="0" fillId="2" borderId="1" xfId="0" applyNumberFormat="1" applyFill="1" applyBorder="1" applyAlignment="1">
      <alignment horizontal="center"/>
    </xf>
    <xf numFmtId="0" fontId="0" fillId="0" borderId="1" xfId="0" applyBorder="1"/>
    <xf numFmtId="0" fontId="0" fillId="3" borderId="1" xfId="0" applyFill="1" applyBorder="1" applyAlignment="1">
      <alignment horizontal="center"/>
    </xf>
    <xf numFmtId="0" fontId="0" fillId="0" borderId="0" xfId="0" applyAlignment="1">
      <alignment horizontal="center" vertical="center"/>
    </xf>
    <xf numFmtId="1" fontId="1" fillId="2" borderId="1" xfId="0" applyNumberFormat="1" applyFont="1" applyFill="1" applyBorder="1" applyAlignment="1">
      <alignment horizontal="center"/>
    </xf>
    <xf numFmtId="1" fontId="0" fillId="0" borderId="0" xfId="0" applyNumberFormat="1"/>
    <xf numFmtId="0" fontId="0" fillId="0" borderId="0" xfId="0" applyAlignment="1">
      <alignment horizontal="center"/>
    </xf>
    <xf numFmtId="49" fontId="0" fillId="0" borderId="0" xfId="0" applyNumberFormat="1" applyAlignment="1">
      <alignment horizontal="center" wrapText="1"/>
    </xf>
    <xf numFmtId="49" fontId="0" fillId="2" borderId="0" xfId="0" applyNumberFormat="1" applyFill="1" applyAlignment="1">
      <alignment horizontal="center" wrapText="1"/>
    </xf>
    <xf numFmtId="0" fontId="0" fillId="0" borderId="1" xfId="0" applyFill="1" applyBorder="1" applyAlignment="1">
      <alignment horizontal="center"/>
    </xf>
    <xf numFmtId="0" fontId="0" fillId="0" borderId="0" xfId="0" applyFill="1"/>
    <xf numFmtId="0" fontId="0" fillId="2" borderId="0" xfId="0" applyFill="1"/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1.xml"/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10" Type="http://schemas.openxmlformats.org/officeDocument/2006/relationships/customXml" Target="../customXml/item3.xml"/><Relationship Id="rId4" Type="http://schemas.openxmlformats.org/officeDocument/2006/relationships/theme" Target="theme/theme1.xml"/><Relationship Id="rId9" Type="http://schemas.openxmlformats.org/officeDocument/2006/relationships/customXml" Target="../customXml/item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Yu Gothic Light"/>
        <a:font script="Hang" typeface="맑은 고딕"/>
        <a:font script="Hans" typeface="DengXian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DengXian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L29"/>
  <sheetViews>
    <sheetView tabSelected="1" topLeftCell="A13" zoomScale="230" zoomScaleNormal="230" workbookViewId="0">
      <selection activeCell="G25" sqref="G25"/>
    </sheetView>
  </sheetViews>
  <sheetFormatPr baseColWidth="10" defaultColWidth="8.83203125" defaultRowHeight="15" x14ac:dyDescent="0.2"/>
  <cols>
    <col min="1" max="1" width="27" customWidth="1"/>
    <col min="2" max="2" width="19.6640625" customWidth="1"/>
    <col min="3" max="3" width="9.33203125" style="4" customWidth="1"/>
    <col min="4" max="4" width="15.6640625" style="4" customWidth="1"/>
    <col min="5" max="5" width="15.83203125" style="4" customWidth="1"/>
    <col min="6" max="6" width="1.33203125" customWidth="1"/>
    <col min="7" max="7" width="15.1640625" style="4" customWidth="1"/>
    <col min="8" max="8" width="15.5" style="4" customWidth="1"/>
  </cols>
  <sheetData>
    <row r="1" spans="1:12" ht="16" x14ac:dyDescent="0.2">
      <c r="A1" s="3" t="s">
        <v>0</v>
      </c>
      <c r="B1" t="s">
        <v>1</v>
      </c>
      <c r="C1" s="4" t="s">
        <v>2</v>
      </c>
      <c r="D1" s="4" t="s">
        <v>3</v>
      </c>
      <c r="E1" s="4" t="s">
        <v>4</v>
      </c>
      <c r="G1" s="4" t="s">
        <v>5</v>
      </c>
      <c r="H1" s="4" t="s">
        <v>6</v>
      </c>
      <c r="J1" s="20"/>
      <c r="K1" s="20"/>
      <c r="L1" s="20"/>
    </row>
    <row r="2" spans="1:12" ht="35" customHeight="1" x14ac:dyDescent="0.2">
      <c r="A2" s="3" t="s">
        <v>7</v>
      </c>
      <c r="B2" s="3" t="s">
        <v>8</v>
      </c>
      <c r="D2" s="10">
        <f>D4-D3</f>
        <v>1384.2</v>
      </c>
      <c r="E2" s="10">
        <f>E4-E3</f>
        <v>7813.8</v>
      </c>
      <c r="G2" s="10">
        <f>G4-G3</f>
        <v>1384.2</v>
      </c>
      <c r="H2" s="10">
        <f>H4-H3</f>
        <v>7813.8</v>
      </c>
    </row>
    <row r="3" spans="1:12" ht="16" x14ac:dyDescent="0.2">
      <c r="A3" s="3"/>
      <c r="B3" s="3" t="s">
        <v>9</v>
      </c>
      <c r="D3" s="10">
        <f>0.1*D4</f>
        <v>153.80000000000001</v>
      </c>
      <c r="E3" s="10">
        <f>0.1*E4</f>
        <v>868.2</v>
      </c>
      <c r="G3" s="10">
        <f>0.1*G4</f>
        <v>153.80000000000001</v>
      </c>
      <c r="H3" s="10">
        <f>0.1*H4</f>
        <v>868.2</v>
      </c>
    </row>
    <row r="4" spans="1:12" ht="16" x14ac:dyDescent="0.2">
      <c r="A4" s="3"/>
      <c r="B4" s="9" t="s">
        <v>10</v>
      </c>
      <c r="D4" s="11">
        <v>1538</v>
      </c>
      <c r="E4" s="11">
        <v>8682</v>
      </c>
      <c r="G4" s="11">
        <v>1538</v>
      </c>
      <c r="H4" s="11">
        <v>8682</v>
      </c>
    </row>
    <row r="5" spans="1:12" ht="16" x14ac:dyDescent="0.2">
      <c r="A5" s="3"/>
      <c r="B5" s="3" t="s">
        <v>11</v>
      </c>
      <c r="C5" s="4" t="s">
        <v>12</v>
      </c>
      <c r="D5" s="18">
        <f>11.25*D4</f>
        <v>17302.5</v>
      </c>
      <c r="E5" s="18">
        <f>11.25*E4</f>
        <v>97672.5</v>
      </c>
      <c r="F5" s="19"/>
      <c r="G5" s="18">
        <f>11.25*G4</f>
        <v>17302.5</v>
      </c>
      <c r="H5" s="18">
        <f>11.25*H4</f>
        <v>97672.5</v>
      </c>
    </row>
    <row r="6" spans="1:12" ht="39" customHeight="1" x14ac:dyDescent="0.2">
      <c r="A6" s="3" t="s">
        <v>13</v>
      </c>
      <c r="B6" s="3" t="s">
        <v>14</v>
      </c>
      <c r="C6" s="4" t="s">
        <v>12</v>
      </c>
      <c r="D6" s="13">
        <v>0</v>
      </c>
      <c r="E6" s="13">
        <v>0</v>
      </c>
      <c r="G6" s="13">
        <v>0</v>
      </c>
      <c r="H6" s="13">
        <v>0</v>
      </c>
    </row>
    <row r="7" spans="1:12" ht="16" x14ac:dyDescent="0.2">
      <c r="A7" s="3"/>
      <c r="B7" s="3" t="s">
        <v>15</v>
      </c>
      <c r="C7" s="4" t="s">
        <v>12</v>
      </c>
      <c r="D7" s="13">
        <v>0</v>
      </c>
      <c r="E7" s="13">
        <v>0</v>
      </c>
      <c r="G7" s="13">
        <v>0</v>
      </c>
      <c r="H7" s="13">
        <v>0</v>
      </c>
    </row>
    <row r="8" spans="1:12" ht="16" x14ac:dyDescent="0.2">
      <c r="A8" s="3"/>
      <c r="B8" s="3" t="s">
        <v>16</v>
      </c>
      <c r="C8" s="4" t="s">
        <v>12</v>
      </c>
      <c r="D8" s="10">
        <f>0.1*D4*3</f>
        <v>461.40000000000003</v>
      </c>
      <c r="E8" s="10">
        <f>0.1*E4*3</f>
        <v>2604.6000000000004</v>
      </c>
      <c r="G8" s="10">
        <f>0.1*G4*3</f>
        <v>461.40000000000003</v>
      </c>
      <c r="H8" s="10">
        <f>0.1*H4*3</f>
        <v>2604.6000000000004</v>
      </c>
    </row>
    <row r="9" spans="1:12" ht="42.75" customHeight="1" x14ac:dyDescent="0.2">
      <c r="A9" s="3"/>
      <c r="B9" s="3" t="s">
        <v>17</v>
      </c>
      <c r="C9" s="4" t="s">
        <v>12</v>
      </c>
      <c r="D9" s="13">
        <f>0.1*D4*45</f>
        <v>6921.0000000000009</v>
      </c>
      <c r="E9" s="13">
        <f>0.1*E4*45</f>
        <v>39069</v>
      </c>
      <c r="G9" s="13">
        <f>0.1*G4*45</f>
        <v>6921.0000000000009</v>
      </c>
      <c r="H9" s="13">
        <f>0.1*H4*45</f>
        <v>39069</v>
      </c>
    </row>
    <row r="10" spans="1:12" x14ac:dyDescent="0.2">
      <c r="A10" s="3"/>
      <c r="B10" s="3"/>
      <c r="C10" s="4" t="s">
        <v>12</v>
      </c>
      <c r="D10" s="18">
        <f>D6+D7+D8+D9</f>
        <v>7382.4000000000005</v>
      </c>
      <c r="E10" s="18">
        <f>E6+E7+E8+E9</f>
        <v>41673.599999999999</v>
      </c>
      <c r="G10" s="18">
        <f>G6+G7+G8+G9</f>
        <v>7382.4000000000005</v>
      </c>
      <c r="H10" s="18">
        <f>H6+H7+H8+H9</f>
        <v>41673.599999999999</v>
      </c>
    </row>
    <row r="11" spans="1:12" x14ac:dyDescent="0.2">
      <c r="A11" s="3"/>
      <c r="B11" s="3"/>
      <c r="D11" s="2"/>
      <c r="E11" s="2"/>
      <c r="G11" s="2"/>
      <c r="H11" s="2"/>
    </row>
    <row r="12" spans="1:12" ht="16" x14ac:dyDescent="0.2">
      <c r="A12" s="3" t="s">
        <v>18</v>
      </c>
      <c r="B12" s="3" t="s">
        <v>19</v>
      </c>
      <c r="C12" s="4" t="s">
        <v>12</v>
      </c>
      <c r="D12" s="12">
        <v>0</v>
      </c>
      <c r="E12" s="12">
        <v>0</v>
      </c>
      <c r="G12" s="12">
        <f>250000-35*G2</f>
        <v>201553</v>
      </c>
      <c r="H12" s="12">
        <v>0</v>
      </c>
    </row>
    <row r="13" spans="1:12" x14ac:dyDescent="0.2">
      <c r="A13" s="3"/>
      <c r="B13" s="3"/>
    </row>
    <row r="14" spans="1:12" ht="22" customHeight="1" x14ac:dyDescent="0.2">
      <c r="A14" s="21" t="s">
        <v>20</v>
      </c>
      <c r="B14" s="3" t="s">
        <v>21</v>
      </c>
      <c r="C14" s="4" t="s">
        <v>22</v>
      </c>
      <c r="D14" s="23">
        <f>10.72*10000</f>
        <v>107200</v>
      </c>
      <c r="E14" s="23">
        <f>10.72*5000</f>
        <v>53600</v>
      </c>
      <c r="F14" s="24"/>
      <c r="G14" s="23">
        <f>3*D14</f>
        <v>321600</v>
      </c>
      <c r="H14" s="23">
        <f>3*E14</f>
        <v>160800</v>
      </c>
    </row>
    <row r="15" spans="1:12" ht="23" customHeight="1" x14ac:dyDescent="0.2">
      <c r="A15" s="21"/>
      <c r="B15" s="3" t="s">
        <v>23</v>
      </c>
      <c r="C15" s="4" t="s">
        <v>22</v>
      </c>
      <c r="D15" s="7">
        <f>5.63*10000</f>
        <v>56300</v>
      </c>
      <c r="E15" s="7">
        <f>5.63*5000</f>
        <v>28150</v>
      </c>
      <c r="F15" s="25"/>
      <c r="G15" s="7">
        <f>4*D15</f>
        <v>225200</v>
      </c>
      <c r="H15" s="7">
        <f>4*E15</f>
        <v>112600</v>
      </c>
    </row>
    <row r="16" spans="1:12" x14ac:dyDescent="0.2">
      <c r="A16" s="3"/>
      <c r="B16" s="3"/>
      <c r="D16"/>
      <c r="E16"/>
      <c r="G16"/>
      <c r="H16"/>
    </row>
    <row r="17" spans="1:8" x14ac:dyDescent="0.2">
      <c r="A17" s="3"/>
      <c r="B17" s="3"/>
      <c r="D17"/>
      <c r="E17"/>
      <c r="G17"/>
      <c r="H17"/>
    </row>
    <row r="18" spans="1:8" ht="24" customHeight="1" x14ac:dyDescent="0.2">
      <c r="A18" s="21" t="s">
        <v>24</v>
      </c>
      <c r="B18" s="3" t="s">
        <v>21</v>
      </c>
      <c r="C18" s="4" t="s">
        <v>22</v>
      </c>
      <c r="D18" s="13">
        <f>0.1*D14</f>
        <v>10720</v>
      </c>
      <c r="E18" s="13">
        <f>0.1*E14</f>
        <v>5360</v>
      </c>
      <c r="G18" s="13">
        <f>3*D18</f>
        <v>32160</v>
      </c>
      <c r="H18" s="13">
        <f>3*E18</f>
        <v>16080</v>
      </c>
    </row>
    <row r="19" spans="1:8" ht="22" customHeight="1" x14ac:dyDescent="0.2">
      <c r="A19" s="21"/>
      <c r="B19" s="3" t="s">
        <v>23</v>
      </c>
      <c r="C19" s="4" t="s">
        <v>22</v>
      </c>
      <c r="D19" s="13">
        <f>0.1*D15</f>
        <v>5630</v>
      </c>
      <c r="E19" s="13">
        <f>0.1*E15</f>
        <v>2815</v>
      </c>
      <c r="G19" s="13">
        <f>3*D19</f>
        <v>16890</v>
      </c>
      <c r="H19" s="13">
        <f>3*E19</f>
        <v>8445</v>
      </c>
    </row>
    <row r="20" spans="1:8" x14ac:dyDescent="0.2">
      <c r="D20" s="2"/>
      <c r="E20" s="2"/>
    </row>
    <row r="21" spans="1:8" x14ac:dyDescent="0.2">
      <c r="A21" t="s">
        <v>25</v>
      </c>
      <c r="C21" s="4" t="s">
        <v>22</v>
      </c>
      <c r="D21" s="14">
        <f>44*35*0.015</f>
        <v>23.099999999999998</v>
      </c>
      <c r="E21" s="14">
        <f>249*25*0.015</f>
        <v>93.375</v>
      </c>
      <c r="F21" s="15"/>
      <c r="G21" s="14">
        <f>44*35*0.015</f>
        <v>23.099999999999998</v>
      </c>
      <c r="H21" s="14">
        <f>249*25*0.015</f>
        <v>93.375</v>
      </c>
    </row>
    <row r="22" spans="1:8" x14ac:dyDescent="0.2">
      <c r="A22" t="s">
        <v>26</v>
      </c>
      <c r="B22" t="s">
        <v>27</v>
      </c>
      <c r="C22" s="4" t="s">
        <v>22</v>
      </c>
      <c r="D22" s="16">
        <f>192*D4</f>
        <v>295296</v>
      </c>
      <c r="E22" s="16">
        <v>0</v>
      </c>
      <c r="F22" s="15"/>
      <c r="G22" s="16">
        <f>192*G4</f>
        <v>295296</v>
      </c>
      <c r="H22" s="16">
        <v>0</v>
      </c>
    </row>
    <row r="24" spans="1:8" x14ac:dyDescent="0.2">
      <c r="A24" s="1"/>
      <c r="B24" s="1"/>
      <c r="C24" s="2"/>
      <c r="D24" s="2" t="s">
        <v>33</v>
      </c>
      <c r="E24" s="2" t="s">
        <v>34</v>
      </c>
      <c r="G24" s="2" t="s">
        <v>35</v>
      </c>
      <c r="H24" s="2" t="s">
        <v>36</v>
      </c>
    </row>
    <row r="25" spans="1:8" x14ac:dyDescent="0.2">
      <c r="A25" s="1" t="s">
        <v>28</v>
      </c>
      <c r="B25" s="22" t="s">
        <v>37</v>
      </c>
      <c r="C25" s="2" t="s">
        <v>29</v>
      </c>
      <c r="D25" s="8">
        <f>D5+D10+D12-D15-D21-D22</f>
        <v>-326934.2</v>
      </c>
      <c r="E25" s="8">
        <f>E5+E10+E12-E15-E21-E22</f>
        <v>111102.72500000001</v>
      </c>
      <c r="F25" s="8">
        <v>0</v>
      </c>
      <c r="G25" s="8">
        <f>G5+G10+G12-G15-G21-G22</f>
        <v>-294281.2</v>
      </c>
      <c r="H25" s="8">
        <f>H5+H10+H12-H15-H21-H22</f>
        <v>26652.725000000006</v>
      </c>
    </row>
    <row r="26" spans="1:8" x14ac:dyDescent="0.2">
      <c r="A26" s="1"/>
      <c r="B26" s="22"/>
      <c r="C26" s="2"/>
      <c r="D26" s="6"/>
      <c r="E26" s="6"/>
    </row>
    <row r="27" spans="1:8" x14ac:dyDescent="0.2">
      <c r="G27" s="2" t="s">
        <v>30</v>
      </c>
      <c r="H27" s="2" t="s">
        <v>30</v>
      </c>
    </row>
    <row r="28" spans="1:8" x14ac:dyDescent="0.2">
      <c r="A28" t="s">
        <v>31</v>
      </c>
      <c r="B28" s="17" t="s">
        <v>32</v>
      </c>
      <c r="C28" s="4">
        <v>0.03</v>
      </c>
      <c r="D28" s="8"/>
      <c r="E28" s="8"/>
      <c r="G28" s="8">
        <f>D25+G25/(1+C28)</f>
        <v>-612644.10291262134</v>
      </c>
      <c r="H28" s="8">
        <f>E25+H25/(1+C28)</f>
        <v>136979.15703883496</v>
      </c>
    </row>
    <row r="29" spans="1:8" x14ac:dyDescent="0.2">
      <c r="D29" s="5"/>
      <c r="E29" s="5"/>
    </row>
  </sheetData>
  <mergeCells count="4">
    <mergeCell ref="J1:L1"/>
    <mergeCell ref="A14:A15"/>
    <mergeCell ref="A18:A19"/>
    <mergeCell ref="B25:B26"/>
  </mergeCells>
  <pageMargins left="0.70866141732283472" right="0.70866141732283472" top="0.74803149606299213" bottom="0.74803149606299213" header="0.31496062992125984" footer="0.31496062992125984"/>
  <pageSetup paperSize="9" orientation="portrait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"/>
  <sheetViews>
    <sheetView workbookViewId="0"/>
  </sheetViews>
  <sheetFormatPr baseColWidth="10" defaultColWidth="8.83203125" defaultRowHeight="15" x14ac:dyDescent="0.2"/>
  <sheetData/>
  <pageMargins left="0.7" right="0.7" top="0.75" bottom="0.75" header="0.3" footer="0.3"/>
  <pageSetup paperSize="9" orientation="portrait" horizontalDpi="0" verticalDpi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"/>
  <sheetViews>
    <sheetView workbookViewId="0"/>
  </sheetViews>
  <sheetFormatPr baseColWidth="10" defaultColWidth="8.83203125" defaultRowHeight="15" x14ac:dyDescent="0.2"/>
  <sheetData/>
  <pageMargins left="0.7" right="0.7" top="0.75" bottom="0.75" header="0.3" footer="0.3"/>
  <pageSetup paperSize="9" orientation="portrait" horizontalDpi="0" verticalDpi="0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AEED76CB45FE20438980A975C53878AC" ma:contentTypeVersion="4" ma:contentTypeDescription="Creare un nuovo documento." ma:contentTypeScope="" ma:versionID="84f69da1be61975176ac5f37ec1ec32b">
  <xsd:schema xmlns:xsd="http://www.w3.org/2001/XMLSchema" xmlns:xs="http://www.w3.org/2001/XMLSchema" xmlns:p="http://schemas.microsoft.com/office/2006/metadata/properties" xmlns:ns2="613a1c99-88bb-4e66-8b5a-afbe1613cd44" targetNamespace="http://schemas.microsoft.com/office/2006/metadata/properties" ma:root="true" ma:fieldsID="3730170f30aa08af1f06eab5900b734b" ns2:_="">
    <xsd:import namespace="613a1c99-88bb-4e66-8b5a-afbe1613cd44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DateTaken" minOccurs="0"/>
                <xsd:element ref="ns2:MediaLengthInSecond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613a1c99-88bb-4e66-8b5a-afbe1613cd44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DateTaken" ma:index="10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LengthInSeconds" ma:index="11" nillable="true" ma:displayName="MediaLengthInSeconds" ma:hidden="true" ma:internalName="MediaLengthInSeconds" ma:readOnly="true">
      <xsd:simpleType>
        <xsd:restriction base="dms:Unknown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i contenuto"/>
        <xsd:element ref="dc:title" minOccurs="0" maxOccurs="1" ma:index="4" ma:displayName="Tito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Props1.xml><?xml version="1.0" encoding="utf-8"?>
<ds:datastoreItem xmlns:ds="http://schemas.openxmlformats.org/officeDocument/2006/customXml" ds:itemID="{AE866D58-F907-4505-93AB-DC05749660FB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613a1c99-88bb-4e66-8b5a-afbe1613cd44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80AB50D1-14E1-4989-8FE8-47EF7B61923E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AEFD585E-AED6-485C-8214-5995587BF289}">
  <ds:schemaRefs>
    <ds:schemaRef ds:uri="http://schemas.openxmlformats.org/package/2006/metadata/core-properties"/>
    <ds:schemaRef ds:uri="613a1c99-88bb-4e66-8b5a-afbe1613cd44"/>
    <ds:schemaRef ds:uri="http://schemas.microsoft.com/office/2006/documentManagement/types"/>
    <ds:schemaRef ds:uri="http://purl.org/dc/terms/"/>
    <ds:schemaRef ds:uri="http://purl.org/dc/dcmitype/"/>
    <ds:schemaRef ds:uri="http://schemas.microsoft.com/office/infopath/2007/PartnerControls"/>
    <ds:schemaRef ds:uri="http://schemas.microsoft.com/office/2006/metadata/properties"/>
    <ds:schemaRef ds:uri="http://www.w3.org/XML/1998/namespace"/>
    <ds:schemaRef ds:uri="http://purl.org/dc/elements/1.1/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Foglio1</vt:lpstr>
      <vt:lpstr>Foglio2</vt:lpstr>
      <vt:lpstr>Foglio3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User</dc:creator>
  <cp:keywords/>
  <dc:description/>
  <cp:lastModifiedBy>Giovanni Bella</cp:lastModifiedBy>
  <cp:revision/>
  <dcterms:created xsi:type="dcterms:W3CDTF">2017-03-10T09:58:15Z</dcterms:created>
  <dcterms:modified xsi:type="dcterms:W3CDTF">2025-03-19T11:45:43Z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0x010100AEED76CB45FE20438980A975C53878AC</vt:lpwstr>
  </property>
</Properties>
</file>