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dmin\Desktop\piano degli indicatori attesi anno 2022 e 2023\"/>
    </mc:Choice>
  </mc:AlternateContent>
  <xr:revisionPtr revIDLastSave="0" documentId="8_{FDDAC799-F437-483B-85F9-96DF23A29EBD}" xr6:coauthVersionLast="47" xr6:coauthVersionMax="47" xr10:uidLastSave="{00000000-0000-0000-0000-000000000000}"/>
  <bookViews>
    <workbookView xWindow="28680" yWindow="-120" windowWidth="29040" windowHeight="15720" xr2:uid="{3C747F62-4F35-40CD-9522-634C02D99F12}"/>
  </bookViews>
  <sheets>
    <sheet name="D1" sheetId="2" r:id="rId1"/>
    <sheet name="D2" sheetId="3" r:id="rId2"/>
    <sheet name="D3" sheetId="4" r:id="rId3"/>
    <sheet name="D4" sheetId="5" r:id="rId4"/>
    <sheet name="D5" sheetId="6" r:id="rId5"/>
    <sheet name="D6" sheetId="7" r:id="rId6"/>
    <sheet name="D7" sheetId="8" r:id="rId7"/>
    <sheet name="D8" sheetId="9" r:id="rId8"/>
    <sheet name="D9" sheetId="10" r:id="rId9"/>
    <sheet name="D10" sheetId="11" r:id="rId10"/>
    <sheet name="D11" sheetId="14" r:id="rId11"/>
    <sheet name="R1" sheetId="15" r:id="rId12"/>
    <sheet name="R2" sheetId="16" r:id="rId13"/>
    <sheet name="R3" sheetId="17" r:id="rId14"/>
    <sheet name="R4" sheetId="18" r:id="rId15"/>
    <sheet name="R5" sheetId="19" r:id="rId16"/>
    <sheet name="AT1" sheetId="27" r:id="rId17"/>
    <sheet name="AT2" sheetId="28" r:id="rId18"/>
    <sheet name="AT3" sheetId="29" r:id="rId19"/>
    <sheet name="AT4" sheetId="30" r:id="rId20"/>
    <sheet name="AT5" sheetId="31" r:id="rId21"/>
    <sheet name="AT6" sheetId="32" r:id="rId22"/>
    <sheet name="TM1" sheetId="20" r:id="rId23"/>
    <sheet name="TM2" sheetId="21" r:id="rId24"/>
    <sheet name="TM3" sheetId="22" r:id="rId25"/>
    <sheet name="TM4" sheetId="23" r:id="rId26"/>
    <sheet name="TM5" sheetId="24" r:id="rId27"/>
    <sheet name="TM6" sheetId="25" r:id="rId28"/>
    <sheet name="TM7" sheetId="26" r:id="rId29"/>
  </sheets>
  <definedNames>
    <definedName name="_xlnm.Print_Area" localSheetId="22">'TM1'!$A$1:$L$17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 i="32" l="1"/>
  <c r="H2" i="32"/>
  <c r="G2" i="32"/>
  <c r="F2" i="32"/>
  <c r="F7" i="31"/>
  <c r="N6" i="31"/>
  <c r="M6" i="31"/>
  <c r="L6" i="31"/>
  <c r="F6" i="31"/>
  <c r="N5" i="31"/>
  <c r="M5" i="31"/>
  <c r="L5" i="31"/>
  <c r="F5" i="31"/>
  <c r="I4" i="31"/>
  <c r="H4" i="31"/>
  <c r="G4" i="31"/>
  <c r="F4" i="31"/>
  <c r="I3" i="31"/>
  <c r="H3" i="31"/>
  <c r="G3" i="31"/>
  <c r="F3" i="31"/>
  <c r="J2" i="31"/>
  <c r="I2" i="31"/>
  <c r="H2" i="31"/>
  <c r="G2" i="31"/>
  <c r="F2" i="31"/>
  <c r="F3" i="29"/>
  <c r="F4" i="25" l="1"/>
  <c r="F3" i="25"/>
  <c r="F2" i="25"/>
  <c r="F3" i="23"/>
  <c r="F3" i="22"/>
  <c r="F2" i="22"/>
  <c r="F5" i="21"/>
  <c r="F4" i="21"/>
  <c r="F5" i="20"/>
  <c r="F3" i="20"/>
  <c r="I7" i="19"/>
  <c r="H7" i="19"/>
  <c r="G7" i="19"/>
  <c r="F7" i="19"/>
  <c r="F6" i="19"/>
  <c r="F5" i="19"/>
  <c r="F7" i="18"/>
  <c r="F4" i="18"/>
  <c r="I6" i="17"/>
  <c r="H6" i="17"/>
  <c r="G6" i="17"/>
  <c r="F6" i="17"/>
  <c r="I4" i="17"/>
  <c r="H4" i="17"/>
  <c r="F4" i="17" s="1"/>
  <c r="G4" i="17"/>
  <c r="I3" i="17"/>
  <c r="H3" i="17"/>
  <c r="G3" i="17"/>
  <c r="F3" i="17"/>
  <c r="F2" i="17"/>
  <c r="F4" i="16"/>
  <c r="G5" i="15"/>
  <c r="F5" i="15"/>
  <c r="F4" i="15"/>
  <c r="F5" i="14"/>
  <c r="F7" i="10"/>
  <c r="F5" i="10"/>
  <c r="G5" i="10"/>
  <c r="F3" i="7"/>
  <c r="F4" i="4"/>
  <c r="F6" i="6"/>
  <c r="F4" i="10"/>
  <c r="F2" i="10"/>
  <c r="F2" i="7"/>
  <c r="F5" i="3"/>
  <c r="F2" i="3"/>
  <c r="F6" i="2"/>
  <c r="F5" i="2"/>
  <c r="F4" i="2"/>
  <c r="I5" i="10" l="1"/>
  <c r="H5" i="10"/>
  <c r="I4" i="10"/>
  <c r="H4" i="10"/>
  <c r="G4" i="10"/>
  <c r="F3" i="10"/>
  <c r="G3" i="10"/>
  <c r="H3" i="10"/>
  <c r="I3" i="10"/>
  <c r="I4" i="6"/>
  <c r="H4" i="6"/>
  <c r="G4" i="6"/>
  <c r="I2" i="6"/>
  <c r="H2" i="6"/>
  <c r="G2" i="6"/>
  <c r="F2" i="6"/>
  <c r="I5" i="3"/>
  <c r="H5" i="3"/>
  <c r="G5" i="3"/>
  <c r="I3" i="7"/>
  <c r="H3" i="7"/>
  <c r="F4" i="6" l="1"/>
  <c r="I2" i="10"/>
  <c r="H2" i="10"/>
  <c r="G2" i="10"/>
  <c r="I2" i="7" l="1"/>
  <c r="H2" i="7"/>
  <c r="G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tc={2DF32C54-14CE-4618-BEC4-4686D4DAE504}</author>
  </authors>
  <commentList>
    <comment ref="A17" authorId="0" shapeId="0" xr:uid="{2DF32C54-14CE-4618-BEC4-4686D4DAE504}">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muscas: D.5.4 appare più un obiettivo che un'azione (l'azione può essere l'avvio dei processi finalizzati...)</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tc={424591DC-E2D2-4438-85D2-722A4E6655EE}</author>
  </authors>
  <commentList>
    <comment ref="K6" authorId="0" shapeId="0" xr:uid="{424591DC-E2D2-4438-85D2-722A4E6655EE}">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E' importante definire con chiarezza cosa si intende per "eventi di innovazione".</t>
      </text>
    </comment>
  </commentList>
</comments>
</file>

<file path=xl/sharedStrings.xml><?xml version="1.0" encoding="utf-8"?>
<sst xmlns="http://schemas.openxmlformats.org/spreadsheetml/2006/main" count="1295" uniqueCount="606">
  <si>
    <t>D.1 Migliorare l’attrattività e la sostenibilità dell’offerta formativa</t>
  </si>
  <si>
    <t>D.3 Rafforzare l’innovazione didattica e le competenze trasversali acquisite da studentesse/studenti e da neolaureate/i</t>
  </si>
  <si>
    <t xml:space="preserve">D.5 Aumentare la mobilità internazionale del personale docente,  personale TAB e della comunità studentesca per motivi di studio e formazione all’estero </t>
  </si>
  <si>
    <t xml:space="preserve">D.6 Potenziare i servizi di accoglienza e orientamento delle studentesse e degli studenti internazionali </t>
  </si>
  <si>
    <t>D.7 Ampliare l’offerta di corsi di studio internazionali e accrescerne l’attrattività</t>
  </si>
  <si>
    <t>D.8 Potenziare i servizi di orientamento in ingresso e di accoglienza, promuovere l’inclusione di tutti e assicurare pari opportunità</t>
  </si>
  <si>
    <t>D.10 Sviluppare le politiche per il diritto alla formazione universitaria</t>
  </si>
  <si>
    <t>Obiettivo</t>
  </si>
  <si>
    <t>Codice</t>
  </si>
  <si>
    <t>Indicatore</t>
  </si>
  <si>
    <t>Fonte</t>
  </si>
  <si>
    <t>referente</t>
  </si>
  <si>
    <t xml:space="preserve">Valore iniziale  </t>
  </si>
  <si>
    <t>T-1</t>
  </si>
  <si>
    <t>T-2</t>
  </si>
  <si>
    <t>T-3</t>
  </si>
  <si>
    <t>Note</t>
  </si>
  <si>
    <t>Target</t>
  </si>
  <si>
    <t>D.1.1</t>
  </si>
  <si>
    <t>Proporzione dei docenti di riferimento che appartengono a SSD di base e caratterizzanti dei corsi di studio (L, LMCU, LM) attivati</t>
  </si>
  <si>
    <t>SUACdS e banca dati docenti</t>
  </si>
  <si>
    <t>Cristina P./Corrado M.</t>
  </si>
  <si>
    <t>Valore iniziale AA 21-22</t>
  </si>
  <si>
    <t>D.1.2</t>
  </si>
  <si>
    <t>Numero di immatricolati ai corsi di studio (LT, LMCU)</t>
  </si>
  <si>
    <t>ANS</t>
  </si>
  <si>
    <t>Roberto Pala</t>
  </si>
  <si>
    <t>D.1.3</t>
  </si>
  <si>
    <t>Numero di iscritti al primo anno ai corsi di LM</t>
  </si>
  <si>
    <t>D.1.4</t>
  </si>
  <si>
    <t>Iscritti al primo anno in un corso di laurea magistrale che hanno acquisito la laurea in un altro ateneo</t>
  </si>
  <si>
    <t>D.1.5</t>
  </si>
  <si>
    <t>Proporzione di immatricolati ai corsi di laurea professionalizzanti sul totale degli immatricolati</t>
  </si>
  <si>
    <t>D.1.6</t>
  </si>
  <si>
    <t>Responsabilità politica</t>
  </si>
  <si>
    <t xml:space="preserve">1^ livello: Prorettore alla Didattica, welfare studenti e università diffusa; </t>
  </si>
  <si>
    <t>2^ livello: Direttrici e direttori di Dipartimento</t>
  </si>
  <si>
    <t>Responsabilità gestionale</t>
  </si>
  <si>
    <t>Presidenti di Facoltà</t>
  </si>
  <si>
    <t>Coordinatrici e coordinatori di corso di studio</t>
  </si>
  <si>
    <t>Dirigente per la didattica e l'orientamento</t>
  </si>
  <si>
    <t xml:space="preserve">D.1.1 Riqualificare i percorsi formativi in considerazione dell’evoluzione delle dinamiche normative, delle esigenze di contesto e del mercato del lavoro  
D.1.2 Consolidare e valorizzare i percorsi formativi a carattere multidisciplinare svolti anche in collaborazione con altri Atenei italiani ed esteri
D.1.3 Migliorare la qualità didattica attraverso la promozione di iniziative di formazione dei docenti in tema di metodologie di innovazione didattica  </t>
  </si>
  <si>
    <t xml:space="preserve">D.2 Potenziare l’offerta di alta formazione per rispondere alle crescenti esigenze di specializzazione </t>
  </si>
  <si>
    <t>D.2.1</t>
  </si>
  <si>
    <t>Numero di nuovi master attivati</t>
  </si>
  <si>
    <t>Esse3</t>
  </si>
  <si>
    <t>Stefania Angioni</t>
  </si>
  <si>
    <t>D.2.21</t>
  </si>
  <si>
    <t>Stefania Putzulu</t>
  </si>
  <si>
    <t>il dato del valore iniziale è riferito all'a.a. 2020/2021</t>
  </si>
  <si>
    <t>D.2.22</t>
  </si>
  <si>
    <t>Numero di scuole di specializzazione altre aree</t>
  </si>
  <si>
    <t>il dato del valore iniziale è riferito all'a.a. 2021/2022</t>
  </si>
  <si>
    <t>D.2.3</t>
  </si>
  <si>
    <t>1^ livello: Prorettore alla Didattica, welfare studenti e università diffusa</t>
  </si>
  <si>
    <t>2^ livello: Prorettore per il Territorio e l'innovazione, Direttrici e direttori dei Dipartimenti</t>
  </si>
  <si>
    <t>Direttrici e direttori scuole/master</t>
  </si>
  <si>
    <t xml:space="preserve">Dirigente per la didattica e l'orientamento </t>
  </si>
  <si>
    <t>Dirigente per la ricerca e il territorio</t>
  </si>
  <si>
    <r>
      <t xml:space="preserve">D.2.1 Supportare i Dipartimenti nella progettazione e implementazione di master e scuole di specializzazione </t>
    </r>
    <r>
      <rPr>
        <sz val="9"/>
        <rFont val="Avenir Next LT Pro"/>
        <family val="2"/>
      </rPr>
      <t>nelle aree non mediche
D.2.2 Supportare i Dipartimenti per la progettazione e sviluppo di percorsi di Life Long Learning anche erogati con modalità parzialme</t>
    </r>
    <r>
      <rPr>
        <sz val="9"/>
        <color theme="1"/>
        <rFont val="Avenir Next LT Pro"/>
        <family val="2"/>
      </rPr>
      <t xml:space="preserve">nte telematica
D.2.3 Aumentare la visibilità interna ed esterna delle Scuole di specializzazione, dei Master e delle altre iniziative di alta formazione </t>
    </r>
  </si>
  <si>
    <t>D.3.1</t>
  </si>
  <si>
    <t xml:space="preserve">Numero di CFU acquisiti nei percorsi formativi orientati al raggiungimento di competenze trasversali </t>
  </si>
  <si>
    <t>D.3.2</t>
  </si>
  <si>
    <t>Vanessa Carboni</t>
  </si>
  <si>
    <t>D.3.3</t>
  </si>
  <si>
    <t>1^ livello: Prorettore alla Didattica, welfare studenti e università diffusa; Prorettrice alla internazionalizzazione</t>
  </si>
  <si>
    <t>Coordinatrici e coordinatori dei corsi di studio</t>
  </si>
  <si>
    <r>
      <t>D.3.1 Ampliare l’offerta di iniziative di formazione per l’acquisizione di competenze trasversali sinergiche con il percorso formativo dei corsi di studio 
D.3.2</t>
    </r>
    <r>
      <rPr>
        <sz val="9"/>
        <color rgb="FFFF0000"/>
        <rFont val="Avenir Next LT Pro"/>
        <family val="2"/>
      </rPr>
      <t xml:space="preserve"> </t>
    </r>
    <r>
      <rPr>
        <sz val="9"/>
        <rFont val="Avenir Next LT Pro"/>
        <family val="2"/>
      </rPr>
      <t xml:space="preserve">Potenziare i corsi finalizzati allo sviluppo della conoscenza della lingua inglese nella popolazione studentesca    </t>
    </r>
    <r>
      <rPr>
        <sz val="9"/>
        <color rgb="FF000000"/>
        <rFont val="Avenir Next LT Pro"/>
        <family val="2"/>
      </rPr>
      <t xml:space="preserve"> </t>
    </r>
  </si>
  <si>
    <t>D.4 Rafforzare la collaborazione con Atenei esteri per la gestione  di attività formative</t>
  </si>
  <si>
    <t>D.4.1</t>
  </si>
  <si>
    <t xml:space="preserve">Numero accordi con atenei esteri finalizzati alla didattica </t>
  </si>
  <si>
    <t>DIRDID</t>
  </si>
  <si>
    <t>ISMOKA</t>
  </si>
  <si>
    <t>D.4.2</t>
  </si>
  <si>
    <t>1^ livello: Prorettrice all'internazionalizzazione; Prorettore alla Didattica, welfare studenti e università diffusa</t>
  </si>
  <si>
    <t>D.4.1 Potenziare l’attività di promozione dell’Ateneo all’estero, tramite il ruolo del docente “ambasciatore dell’Ateneo” e l’aumento della dotazione del fondo per finanziare le attività di sviluppo della rete di rapporti internazionali 
D.4.2 Aumentare il supporto all’organizzazione di attività didattiche internazionali di breve periodo (summer/winter school)
D.4.3 Promuovere la partecipazione dell’Ateneo a network internazionali per la gestione di attività didattiche comuni</t>
  </si>
  <si>
    <t>D.5.1</t>
  </si>
  <si>
    <t xml:space="preserve">Proporzione di dottori di ricerca che hanno trascorso almeno tre mesi all’estero </t>
  </si>
  <si>
    <t>ANS-PL</t>
  </si>
  <si>
    <t>valore iniziale AS 2021</t>
  </si>
  <si>
    <t>D.5.2</t>
  </si>
  <si>
    <t>Rapporto professori e ricercatori in visita rispetto al totale dei docenti</t>
  </si>
  <si>
    <t>Monica Carta (Stefania Angioni)</t>
  </si>
  <si>
    <t>D.5.3</t>
  </si>
  <si>
    <t>Rapporto personale TAB in visita all’estero per motivi di formazione rispetto al totale del personale TAB</t>
  </si>
  <si>
    <t>Piattaforma UE Mobility Tool</t>
  </si>
  <si>
    <t>Vanessa Carboni
Anna Maria Aloi</t>
  </si>
  <si>
    <t>D.5.4</t>
  </si>
  <si>
    <t xml:space="preserve">Grado di soddisfazione dei docenti e del personale TAB sui servizi degli uffici dedicati alla mobilità internazionale </t>
  </si>
  <si>
    <t>97.22%</t>
  </si>
  <si>
    <t>100.00%</t>
  </si>
  <si>
    <t>98.81%</t>
  </si>
  <si>
    <t>Valore iniziale A.A. 2019/2020</t>
  </si>
  <si>
    <t>D.5.5</t>
  </si>
  <si>
    <t>numero di laureati (L, LMCU, LM) entro la durata normale del corso che hanno acquisito almeno 12 CFU all’estero nel corso della carriera universitaria ivi inclusi quelli acquisiti durante i periodi di mobilità virtuale</t>
  </si>
  <si>
    <t>1^ livello: ; Prorettrice all'internazionalizzazione; Prorettore alla Didattica, welfare studenti e università diffusa</t>
  </si>
  <si>
    <t>2^ livello: Direttrici e direttori di Dipartimento; Consulta dei dottorati</t>
  </si>
  <si>
    <t>D.6.1</t>
  </si>
  <si>
    <t>Proporzione di studenti iscritti al corsi di laurea, laurea magistrale e dottorato che hanno conseguito il titolo di studio di accesso all’estero</t>
  </si>
  <si>
    <t>ANS - ANS PL</t>
  </si>
  <si>
    <t>D.6.2</t>
  </si>
  <si>
    <t>Rapporto studenti in ingresso/uscita nell’ambito del programma erasmus</t>
  </si>
  <si>
    <t>Vanessa Carboni -Stefania Melas
Anna Maria Aloi</t>
  </si>
  <si>
    <t>D.6.3</t>
  </si>
  <si>
    <t xml:space="preserve">Grado di soddisfazione degli studenti in ingresso sui servizi degli uffici dedicati alla mobilità internazionale </t>
  </si>
  <si>
    <t xml:space="preserve">Vanessa Carboni
Anna Maria Aloi </t>
  </si>
  <si>
    <t>78.66%</t>
  </si>
  <si>
    <t>1^ livello: Prorettrice internazionalizzazione; Prorettore alla Didattica, welfare studenti e università diffusa; prorettrice Orientamento e Alumni; prorettrice comunicazione e imagine</t>
  </si>
  <si>
    <t>Dirigente didattica e orientamento</t>
  </si>
  <si>
    <t xml:space="preserve">Dirigente servizi generali e servizi agli studenti </t>
  </si>
  <si>
    <t>D.6.1 Potenziare i servizi destinati alla gestione delle studentesse e degli studenti internazionali potenziali e immatricolati 
D.6.2 Semplificare la procedura di immatricolazione delle studentesse e degli studenti internazionali 
D.6.3 Migliorare le competenze linguistiche del personale di front office preposto ai servizi alle studentesse e agli studenti
D.6.4 Promuovere i corsi di studio internazionali già attivati attraverso azioni di comunicazione, da realizzare nelle attività di orientamento all’ingresso, per incrementare le iscrizioni</t>
  </si>
  <si>
    <t>D.7.1</t>
  </si>
  <si>
    <t>Numero di insegnamenti erogati in lingua estera sul totale degli insegnamenti dell’anno accademico</t>
  </si>
  <si>
    <t>Cristina Perra
Ivano Garau
Roberto Pala</t>
  </si>
  <si>
    <t>D.7.2</t>
  </si>
  <si>
    <t>SUA-CdS/Manifesto degli Studi offerta CdL</t>
  </si>
  <si>
    <t>D.7.3</t>
  </si>
  <si>
    <t>ANS_studenti CDL</t>
  </si>
  <si>
    <t xml:space="preserve">1^livello: Prorettrice all'internazionalizzazione; Prorettore alla Didattica, welfare studenti e università diffusa; </t>
  </si>
  <si>
    <t>D.7.1 Supportare la progettazione di nuovi corsi di studio con titolo congiunto, doppio o multiplo con atenei stranieri
D.7.2 Inserimento formale del docente estero nell’offerta didattica di Ateneo</t>
  </si>
  <si>
    <t>D.8.1</t>
  </si>
  <si>
    <t>D.8.2</t>
  </si>
  <si>
    <t>ESSE3</t>
  </si>
  <si>
    <t>D.8.3</t>
  </si>
  <si>
    <t>D.8.4</t>
  </si>
  <si>
    <t xml:space="preserve">Numero degli studenti con disabilità, DSA e altri BES che accedono ai servizi offerti dall'Ateneo </t>
  </si>
  <si>
    <t>SIA database</t>
  </si>
  <si>
    <t>Silvia Vinci</t>
  </si>
  <si>
    <t>1^ livello: Prorettrice orientamento e alumni; Delegata del rettore per l’uguaglianza di genere: delegata del rettore per il polo universitario penitenziario; Delegata del rettore e in materia di integrazione sociale e diritti delle persone con disabilità</t>
  </si>
  <si>
    <t>Dirigente servizi generali e servizi agli studenti</t>
  </si>
  <si>
    <t>D.8.1 Mantenere e sviluppare rapporti collaborativi più intensi con le scuole superiori, anche attraverso la valorizzazione del rapporto con le consulte provinciali delle studentesse e degli  studenti
D.8.2 Promuovere in collaborazione con l’Ente Regionale per il Diritto allo Studio Universitario lo sviluppo di servizi di accoglienza e di alloggio per le studentesse e gli studenti fuori sede provenienti anche da altre regioni e dall’estero
D.8.3 Favorire l’accesso allo studio da parte delle studentesse e degli studenti in condizioni di svantaggio (persone con disabilità  o DSA, detenute e detenuti, migranti), tramite percorsi di supporto e preparazione 
D.8.4 Rafforzare le azioni  volte  al rispetto delle parità di genere e al contrasto delle discriminazioni</t>
  </si>
  <si>
    <t>D.9.1</t>
  </si>
  <si>
    <t xml:space="preserve">Proporzione di studenti che si iscrivono al II anno della stessa classe di laurea o laure magistrale a ciclo unico avendo acquisito almeno 40 CFU in rapporto alla corte di immatricolati iscritti nell’anno precedente ;  </t>
  </si>
  <si>
    <t>D.9.2</t>
  </si>
  <si>
    <t xml:space="preserve">Proporzione di laureati (L, LM, LMCU)  entro la durata normale del corso </t>
  </si>
  <si>
    <t>valore iniziale: anno solare 2021</t>
  </si>
  <si>
    <t>D.9.3</t>
  </si>
  <si>
    <t>Rapporto studenti regolari/docenti di ruolo (iC05)</t>
  </si>
  <si>
    <t>ANS/DIRPOP (DWH)</t>
  </si>
  <si>
    <t>Roberto Pala Alessandro Porcu</t>
  </si>
  <si>
    <t>D.9.4</t>
  </si>
  <si>
    <t>Percentuale di abbandoni  dopo N + 1 ANNI</t>
  </si>
  <si>
    <t>Indicatori ANVUR
IC24</t>
  </si>
  <si>
    <t>D.9.5</t>
  </si>
  <si>
    <t>D.9.6</t>
  </si>
  <si>
    <t>Numero di studenti regolari (L, LM, LMCU) ai fini del calcolo del costo standard</t>
  </si>
  <si>
    <t>FFO</t>
  </si>
  <si>
    <t>1^ livello: Prorettore alla Didattica, welfare studenti e università diffusa; Prorettore territorio e innvazione; Prorettore Monserrato</t>
  </si>
  <si>
    <t>Dirigente servizi generali e servizi aglli studenti</t>
  </si>
  <si>
    <t>Dirigente servizi biblioteari e attività museali</t>
  </si>
  <si>
    <t xml:space="preserve">D.9.1 Riorganizzare i servizi di segreteria studenti in maniera più funzionale alle esigenze dell’utenza  
D.9.2 Potenziare i servizi di accompagnamento e supporto alle studentesse e agli studenti immatricolati, anche tramite la figura del “tutor buddy”
D.9.3 Potenziare le attività di job placement al fine di promuovere le competenze acquisite dalle nostre studentesse e studenti in ambito locale, nazionale e internazionale 
D.9.4 Potenziare il patrimonio bibliografico e la sua accessibilità   </t>
  </si>
  <si>
    <t>D.10.1</t>
  </si>
  <si>
    <t>rilevazione MIUR contribuzione studentesca</t>
  </si>
  <si>
    <t>D.10.3</t>
  </si>
  <si>
    <t>Livello di gradimento degli studenti sulla disponibilità, fruibilità e decoro delle infrastrutture</t>
  </si>
  <si>
    <t>Luca Giambarresi</t>
  </si>
  <si>
    <t>1^ livello: Prorettore alla Didattica, welfare studenti e università diffusa; Prorettrice orientamento e alumni; delegata rettore in materia di integrazione sociale e diritti delle persone con disabilità; delegata del rettore per il polo universitario penitenziario</t>
  </si>
  <si>
    <t>Dirigente investimenti, manutenzione immobili e impianti</t>
  </si>
  <si>
    <t>D.10.1 Confermare le politiche di tassazione e potenziare le premialità per l’iscrizione delle studentesse e degli studenti meritevoli e semplificare le procedure previste dal Regolamento Tasse
D.10.2 Promuovere azioni per l'eliminazione delle barriere sociali</t>
  </si>
  <si>
    <t>D.11 Rafforzare il senso di appartenenza  attraverso l'associazionismo studentesco e i rapporti con gli alumni</t>
  </si>
  <si>
    <t>D.11.1</t>
  </si>
  <si>
    <t>Numero di iscritti all'associazione Alumni</t>
  </si>
  <si>
    <t>D.11.2</t>
  </si>
  <si>
    <t>Valore del 5xmille donato all'Ateneo</t>
  </si>
  <si>
    <t>D.11.3</t>
  </si>
  <si>
    <t>Grado di appartenenza degli studenti all'Ateneo</t>
  </si>
  <si>
    <t>D.11.4</t>
  </si>
  <si>
    <t>Proporzione dei laureandi complessivamente soddisfatti del corso di studio</t>
  </si>
  <si>
    <t>ALMALAUREA</t>
  </si>
  <si>
    <t>Prorettrice Orientamento e Alumni; Prorettrice comunicazione e imagine</t>
  </si>
  <si>
    <t>Direzione per i servizi bibliotecari e le attività museali</t>
  </si>
  <si>
    <t>Direzione per i servizi generali e servizi agli studenti</t>
  </si>
  <si>
    <t>Direzione per gli acquisti e gli appalti</t>
  </si>
  <si>
    <t>Presidente di Facoltà</t>
  </si>
  <si>
    <t>D.11.1 Promuovere la costituzione dell'associazione Alumni dell'Università degli Studi di Cagliari
D.11.2 Favorire lo sviluppo dell'associazionismo studentesco</t>
  </si>
  <si>
    <t>Target 2024</t>
  </si>
  <si>
    <t>&gt;= valore iniziale</t>
  </si>
  <si>
    <t>Proporzione di domande di iscrizione ai master sul totale dei posti disponibili</t>
  </si>
  <si>
    <t>&gt;= 1</t>
  </si>
  <si>
    <t>non disponibile</t>
  </si>
  <si>
    <t>in assenza di valore iniziale il target sarà aggiornato appena disponibile</t>
  </si>
  <si>
    <t>Numero di studenti e neolaureati che hanno fatto un’esperienza di tirocinio all’estero</t>
  </si>
  <si>
    <t>&gt;=95%</t>
  </si>
  <si>
    <t>Numero di percorsi formativi di primo e secondo livello a doppio titolo o titolo congiunto attivati</t>
  </si>
  <si>
    <t xml:space="preserve">Numero di laureati con doppio titolo o titolo congiunto </t>
  </si>
  <si>
    <t>&gt;0</t>
  </si>
  <si>
    <t>Proporzione immatricolati di genere femminile nelle classi STEM su immatricolati nelle classi STEM</t>
  </si>
  <si>
    <t>&gt;=40%</t>
  </si>
  <si>
    <t>&gt;= 40%</t>
  </si>
  <si>
    <t>Numero di studenti che hanno conseguito crediti nei percorsi formativi e insegnamenti offerti dall’alleanza EDUC</t>
  </si>
  <si>
    <r>
      <t xml:space="preserve">Numero di attività didattiche internazionali di breve periodo che hanno portato all'acquisizione di CFU </t>
    </r>
    <r>
      <rPr>
        <sz val="9"/>
        <rFont val="Avenir Next LT Pro"/>
        <family val="2"/>
      </rPr>
      <t>anche nell'ambito dell'Alleanza EDUC</t>
    </r>
  </si>
  <si>
    <t xml:space="preserve">&gt;= 90% </t>
  </si>
  <si>
    <t xml:space="preserve">&gt;= media mobile triennio </t>
  </si>
  <si>
    <t xml:space="preserve">Proporzione dei docenti neoassunti e passaggi di carriera coinvolti a iniziative di formazione in tema di metodologie didattiche innovative </t>
  </si>
  <si>
    <t>&gt; 0</t>
  </si>
  <si>
    <t>&gt;= media mobile triennio</t>
  </si>
  <si>
    <t>&gt;=80%</t>
  </si>
  <si>
    <t>&gt; valore iniziale</t>
  </si>
  <si>
    <t>Numero degli iscritti con vulnerabilità (detenuti negli istituti penitenziari sardi, richiedenti asilo o rifugiati)</t>
  </si>
  <si>
    <t xml:space="preserve"> Numero di servizi di supporto alla genitorialità rivolti all'infanzia </t>
  </si>
  <si>
    <t>&gt; 2</t>
  </si>
  <si>
    <t xml:space="preserve">Numero di tirocini curriculari esterni attivati sul totale degli accordi di tirocinio promossi dall'Ateneo </t>
  </si>
  <si>
    <t>&gt; 70%</t>
  </si>
  <si>
    <t>Numero di scuole di specializzazione non mediche</t>
  </si>
  <si>
    <t>PRO3</t>
  </si>
  <si>
    <t>2021/2022</t>
  </si>
  <si>
    <t>2020/2021</t>
  </si>
  <si>
    <t>2019/2020</t>
  </si>
  <si>
    <t>2018/2019</t>
  </si>
  <si>
    <t>valore iniziale pari alla media del triennio 2020/2021-2019/2020-2018/2019</t>
  </si>
  <si>
    <t>Progetto PRO3, target al 2023</t>
  </si>
  <si>
    <t>ATENEO</t>
  </si>
  <si>
    <t>Valore iniziale AS 2021</t>
  </si>
  <si>
    <t>valore iniziale media indagini 2021 e 2020</t>
  </si>
  <si>
    <t>valore iniziale pari alla media del triennio A.S. 2021-2020-2019</t>
  </si>
  <si>
    <t>Valore iniziale A.S. 2021 (erasmus, globus, post laurea)</t>
  </si>
  <si>
    <t>Piattaforma UE Mobility Tool /DIRPOP</t>
  </si>
  <si>
    <t>valore iniziale AA 2021/2022</t>
  </si>
  <si>
    <t>DA DEFINIRE</t>
  </si>
  <si>
    <t>&gt;= valore iniziale (a parità del criterio di calcolo del c. std definito dal MUR)</t>
  </si>
  <si>
    <t>Valore iniziale anno dichiarazione 2020</t>
  </si>
  <si>
    <t>Valore iniziale 2021</t>
  </si>
  <si>
    <t xml:space="preserve">Valore iniziale AA 2019-2020  </t>
  </si>
  <si>
    <t>valore iniziale pari alla media del triennio 2019/2020
2018/2019
 2017-2018</t>
  </si>
  <si>
    <t>valore iniziale pari alla media del triennio 2020/2021
2019/2020
2018/2019</t>
  </si>
  <si>
    <t xml:space="preserve">Valore iniziale AA 2021/2022 </t>
  </si>
  <si>
    <t xml:space="preserve">valore iniziale AA 2021-2022  </t>
  </si>
  <si>
    <t>valore iniziale pari alla media del triennio 2020/2021
2019/2020
2018/2020</t>
  </si>
  <si>
    <t>valore iniziale 2021, dati FFO 2021, studenti a.a. 2019/2020</t>
  </si>
  <si>
    <t>Ambiti di sviluppo degli obiettivi</t>
  </si>
  <si>
    <t>D.5.1 Potenziare l’Ufficio Mobilità internazionale (ISMOKA) e la strutturazione degli sportelli internazionali di Facoltà 
D.5.2 Migliorare la programmazione e promozione dei bandi di mobilità internazionale 
D.5.3 Incentivare la partecipazione ai corsi di formazione linguistica 
D.5.4 Avvio di processi finalizzati all’ottenimento di certificazione di qualità e/o accreditamento internazionale</t>
  </si>
  <si>
    <t>D.9 Favorire la regolarità dei percorsi formativi potenziando i servizi di supporto agli/alle studenti/esse in itinere e le attività di tirocinio e placement</t>
  </si>
  <si>
    <r>
      <t xml:space="preserve">Numero di studenti beneficiari di esonero totale dai contributi universitari </t>
    </r>
    <r>
      <rPr>
        <sz val="9"/>
        <color rgb="FFC00000"/>
        <rFont val="Avenir Next LT Pro"/>
        <family val="2"/>
      </rPr>
      <t xml:space="preserve">  </t>
    </r>
  </si>
  <si>
    <t>valore iniziale  media triennio   2018/19;
2019/20;
2020/21</t>
  </si>
  <si>
    <t>Stanziamento di budget 2022</t>
  </si>
  <si>
    <t>R.1 Promuovere e sostenere la ricerca scientifica di qualità, sia di base sia applicata  </t>
  </si>
  <si>
    <t>R.1.1</t>
  </si>
  <si>
    <t xml:space="preserve">Numero progetti di ricerca valutati positivamente su temi prioritari definiti nel PNR e sui bandi publicati nell'ambito del PNRR </t>
  </si>
  <si>
    <t>C.Aresu (Ricter)</t>
  </si>
  <si>
    <t>R.1.2</t>
  </si>
  <si>
    <t>Numero progetti di ricerca  finanziati su temi prioritari definiti nel PNR e sui bandi publicati nell'ambito del PNRR</t>
  </si>
  <si>
    <t>R.1.3</t>
  </si>
  <si>
    <t xml:space="preserve">Ammontare pro-capite dei finanziamenti di Ateneo per investimenti in ricerca di base </t>
  </si>
  <si>
    <t>Dato iniziale pari alla media mobile del triennio 2020/2021 - 2019/2020 - 2018/2019</t>
  </si>
  <si>
    <t>R.1.4</t>
  </si>
  <si>
    <t xml:space="preserve">Numero di nuovi posti di ricercatori a tempo determinato banditi </t>
  </si>
  <si>
    <t>-</t>
  </si>
  <si>
    <t>dato iniziale pari alla media mobile del triennio 2021/2022-2020/2021-2019/2020</t>
  </si>
  <si>
    <t>1^ livello: Prorettore alla ricerca</t>
  </si>
  <si>
    <t>2^ livello: Direttrici e Direttori di dipartimento</t>
  </si>
  <si>
    <t>Dirigente ricerca e territorio</t>
  </si>
  <si>
    <t>Dirigente personale, organizzazione e performance</t>
  </si>
  <si>
    <t>Ambiti di sviluppo dell'obiettivo</t>
  </si>
  <si>
    <t>R.1.1 Promuovere e sostenere la ricerca ad «alto rischio» promuovendo l’avvio di attività su tematiche innovative di ricerca inter/multi disciplinare e la formazione di nuovi gruppi di ricerca anche interdipartimentali  
R.1.2 Incrementare i finanziamenti e gli strumenti di supporto alla ricerca «curiosity driven»
R.1.3 Potenziare l’organico da destinare alla ricerca con investimenti di risorse nella disponibilità dell’Ateneo su assegni di ricerca, borse di studio post dottorato e ricercatrici e ricercatori a tempo determinato 
R.1.4 Favorire la semplificazione, armonizzando e digitalizzando i processi tecnico amministrativi di supporto all’attività di ricerca
R.1.5 Migliorare il monitoraggio dei progetti di ricerca</t>
  </si>
  <si>
    <t>R.2 Facilitare e aumentare la partecipazione ai bandi competitivi per la ricerca </t>
  </si>
  <si>
    <t>R.2.1</t>
  </si>
  <si>
    <t>Numero progetti di ricerca competitivi valutati positivamente</t>
  </si>
  <si>
    <t>R.2.2</t>
  </si>
  <si>
    <t xml:space="preserve">Numero progetti di ricerca competitivi finanziati </t>
  </si>
  <si>
    <t>&gt;valore iniziale</t>
  </si>
  <si>
    <t>Media triennio, valore iniziale 2019-2021</t>
  </si>
  <si>
    <t>R.2.3</t>
  </si>
  <si>
    <t>Ammontare complessivo delle risorse derivanti da bandi competitivi</t>
  </si>
  <si>
    <t>Ricter (C.Aresu)</t>
  </si>
  <si>
    <t>R.2.4</t>
  </si>
  <si>
    <t>Livello di gradimento dei servizi delle strutture dedicate al supporto della ricerca da parte del personale docente e ricercatore</t>
  </si>
  <si>
    <t>1^ livello: Prorettore alla ricerca; prorettrice internazionalizzazione; delegato in materia di progetti internazionali</t>
  </si>
  <si>
    <r>
      <t xml:space="preserve">2^ livello: Direttrici e direttori di Dipartimento; </t>
    </r>
    <r>
      <rPr>
        <sz val="9"/>
        <rFont val="Avenir Next LT Pro"/>
        <family val="2"/>
      </rPr>
      <t>Direttrici e Direttori dei Centri di Servizi Ateneo</t>
    </r>
  </si>
  <si>
    <t xml:space="preserve">Direzione Acquisti e appalti </t>
  </si>
  <si>
    <r>
      <t xml:space="preserve">R.2.1 </t>
    </r>
    <r>
      <rPr>
        <sz val="9"/>
        <rFont val="Avenir Next LT Pro"/>
        <family val="2"/>
      </rPr>
      <t>Potenziare l'ufficio europa incrementandone la capacità di progettazione, gestione e rendicontazione</t>
    </r>
    <r>
      <rPr>
        <sz val="9"/>
        <color rgb="FF000000"/>
        <rFont val="Avenir Next LT Pro"/>
        <family val="2"/>
      </rPr>
      <t xml:space="preserve">
</t>
    </r>
    <r>
      <rPr>
        <sz val="9"/>
        <rFont val="Avenir Next LT Pro"/>
        <family val="2"/>
      </rPr>
      <t xml:space="preserve">R.2.2 Potenziare i centri di Ateneo che offrono servizi alla ricerca aggiornandone e potenziandone la dotazione strumentale
R.2.3 </t>
    </r>
    <r>
      <rPr>
        <sz val="9"/>
        <color rgb="FF000000"/>
        <rFont val="Avenir Next LT Pro"/>
        <family val="2"/>
      </rPr>
      <t>Definire un sistema di finanziamento premiale, nella forma di fondi di ricerca, riservato alle ricercatrici e ai ricercatori che si sono impegnati nella presentazione di bandi competitivi nazionali ed internazionali, valutati come eccellenti, ma non ammessi a finanziamento 
R.2.4 Sviluppare collaborazione con UniSS e RAS per favorire la presenza di personale universitario nelle sedi decisionali dei bandi internazionali  
R.2.5 Potenziare il supporto amministrativo nell’identificazione, scrittura, presentazione, gestione e rendicontazione dei progetti
R.2.6 Migliorare tempestività e fruibilità dell’informazione sui bandi competitivi</t>
    </r>
  </si>
  <si>
    <t>R.3 Potenziare il dottorato di ricerca  e le collaborazioni tra Istituzioni sfruttando le opportunità del PNRR per accrescerne l’attrattività</t>
  </si>
  <si>
    <t>R.3.1</t>
  </si>
  <si>
    <t>Numero borse di dottorato finanziate</t>
  </si>
  <si>
    <t>DR Bandi di concorso per l'ammissione ai corsi di dottorato di ricerca</t>
  </si>
  <si>
    <t>Corrado Mocci</t>
  </si>
  <si>
    <t>valore iniziale media  triennio 2021/22 2020/21 2019/20</t>
  </si>
  <si>
    <t>R.3.2</t>
  </si>
  <si>
    <t xml:space="preserve">Rapporto fra gli iscritti al primo anno dei corsi di dottorato con borsa di studio rispetto al totale dei docenti  </t>
  </si>
  <si>
    <t>ANS PL
DIRPOP (DWH)</t>
  </si>
  <si>
    <t>Roberto Pala
Alessandro Porcu</t>
  </si>
  <si>
    <t>valore iniziale media  triennio 2020/2021 2019/2020 2018/2019</t>
  </si>
  <si>
    <t>R.3.3</t>
  </si>
  <si>
    <t xml:space="preserve">Proporzione degli iscritti  al primo anno dei corsi di dottorato provenienti da altra regione o dall’estero </t>
  </si>
  <si>
    <t>ANS PL</t>
  </si>
  <si>
    <t>valore iniziale media  triennio 2020/2021 2019/2020 2018/2020</t>
  </si>
  <si>
    <t>R.3.4</t>
  </si>
  <si>
    <t>Numero corsi di dottorato interateneo internazionali</t>
  </si>
  <si>
    <t>banca dati anagrafe dottorati</t>
  </si>
  <si>
    <t xml:space="preserve">valore iniziale AA 21-22
Dato riferito ai corsi in convenzione con sede amministrativa UNICA
</t>
  </si>
  <si>
    <t>R.3.5</t>
  </si>
  <si>
    <t>Numero tesi dottorato in cotutela internazionale e Doctor Europaeus rilasciati</t>
  </si>
  <si>
    <t>DIRDID-Settore dottorati e master</t>
  </si>
  <si>
    <t>Monica Carta, Roberta Leu (Stefania Angioni)</t>
  </si>
  <si>
    <t>1^ livello: Prorettore alla Didattica, welfare studenti e università diffusa; prorettore alla ricerca; prorettrice all'internazionalizzazione</t>
  </si>
  <si>
    <t>2^ livello: Consulta dei dottorati di ricerca</t>
  </si>
  <si>
    <t>Dirigente direzione didattica e orientamento</t>
  </si>
  <si>
    <t>R.3.1 Incrementare le borse di studio destinate ai corsi di dottorato  
R.3.2 Aumentare il numero di tesi di dottorato con cotutela internazionale e le collaborazioni di ricerca con docenti affiliati in istituzioni estere 
R.3.3 Favorire l'immatricolazione di dottorande e dottorandi di ricerca con titolo di studio estero
R.3.4 Fornire supporto alla pubblicazione dei lavori di ricerca delle dottorande e dei dottorandi    
R.3.5 Prevedere l'inserimento nei collegi dei dottorati di ricerca di docenti affiliati presso istituzioni estere di alta formazione  
R.3.6 Promuovere l'assegnazione delle borse a ciascun dottorato sulla base delle valutazioni ANVUR
R.3.7 Strutturare e ampliare l'offerta didattica nei dottorati di ricerca
R.3.8 Anticipare la tempistica di pubblicazione dei bandi e della selezione delle dottorande e dei dottorandi di ricerca</t>
  </si>
  <si>
    <t>R.4 Migliorare la rilevanza e l'impatto dei prodotti scientifici</t>
  </si>
  <si>
    <t>R.4.1</t>
  </si>
  <si>
    <t>Numero procapite articoli su rivista del primo quartile per le aree bibliometriche (totale docenti)</t>
  </si>
  <si>
    <t>IRIS</t>
  </si>
  <si>
    <t xml:space="preserve">Il riferimento è sia il ranking di Scopus "CiteScore" che il ranking “SJR" di Scimago.
Il valore iniziale pari alla somma degli articoli in Q1 per gli anni 2019-2021 diviso la somma dei docenti al 31.12 nel medesimo triennio </t>
  </si>
  <si>
    <t>R.4.2</t>
  </si>
  <si>
    <t>Numero procapite articoli su rivista del primo quartile per le aree bibliometriche (neoreclutati)</t>
  </si>
  <si>
    <t>Definizione metodologica in corso</t>
  </si>
  <si>
    <t>R.4.3</t>
  </si>
  <si>
    <t>Numero procapite articoli su rivista di fascia A per le aree e SSD non bibliometrici (totale docenti)</t>
  </si>
  <si>
    <t xml:space="preserve">Media triennio 2021 - 2019
 </t>
  </si>
  <si>
    <t>R.4.4</t>
  </si>
  <si>
    <t>Numero procapite articoli su rivista di fascia A per le aree e SSD non bibliometrici (neoreclutati)</t>
  </si>
  <si>
    <t>R.4.5</t>
  </si>
  <si>
    <t>Numero di monografie referate (settori non bibliometrici)</t>
  </si>
  <si>
    <t xml:space="preserve">Media triennio 2021 - 2019
</t>
  </si>
  <si>
    <t>R.4.6</t>
  </si>
  <si>
    <t>Numero procapite di pubblicazioni conferibili alla VQR</t>
  </si>
  <si>
    <t>Media triennio 2021 - 2019</t>
  </si>
  <si>
    <t>2^ livello: Direttrici e direttori di dipartimento</t>
  </si>
  <si>
    <t>Dirigente servizi bibliotecari e attività museali</t>
  </si>
  <si>
    <t>Direttore Centro UnicaPress</t>
  </si>
  <si>
    <r>
      <t xml:space="preserve">R.4.1 Incentivare la pubblicazione di prodotti di ricerca che soddisfino i criteri  di qualità stabiliti dall’Anvur per la valutazione VQR, anche con riferimento ai neoreclutati
R.4.2 Migliorare i servizi per la pubblicazione di prodotti di ricerca di alta qualità
</t>
    </r>
    <r>
      <rPr>
        <sz val="9"/>
        <rFont val="Avenir Next LT Pro"/>
        <family val="2"/>
      </rPr>
      <t>R.4.3 Rafforzare gli strumenti di supporto all’open science e all’open access di qualità</t>
    </r>
  </si>
  <si>
    <t>R.5 Rafforzare le collaborazioni di ricerca in ambito nazionale e internazionale</t>
  </si>
  <si>
    <t>R.5.1</t>
  </si>
  <si>
    <t>Numero accordi di ricerca attivi a livello UE</t>
  </si>
  <si>
    <t>DIRGEN</t>
  </si>
  <si>
    <t>Giovanni Marini</t>
  </si>
  <si>
    <t>Accordi di cooperazione internazionale. Valore iniziale anno 2021</t>
  </si>
  <si>
    <t>R.5.2</t>
  </si>
  <si>
    <t>Numero accordi di ricerca attivi a livello extra UE</t>
  </si>
  <si>
    <t>R.5.3</t>
  </si>
  <si>
    <t>Numero di pubblicazioni procapite con co-autori afferenti ad Istituzioni di ricerca estere</t>
  </si>
  <si>
    <t>valore iniziale riferito al triennio 2019/2021</t>
  </si>
  <si>
    <t>R.5.4</t>
  </si>
  <si>
    <t>Numero di docenti e ricercatori outgoing all'estero per almeno 15 giorni</t>
  </si>
  <si>
    <t>Archivio interno</t>
  </si>
  <si>
    <t>DIRRICTER</t>
  </si>
  <si>
    <t>Visite per motivi di ricerca (MGR e dai dipartimenti) Vvalore iniziale media triennio 2019-21</t>
  </si>
  <si>
    <t>R.5.5</t>
  </si>
  <si>
    <t>Numero di docenti e ricercatori incoming dall'estero per almeno 15 giorni</t>
  </si>
  <si>
    <t xml:space="preserve">Valore iniziale media triennio 2019-2021. </t>
  </si>
  <si>
    <t>valore iniziale AS 2021, il dato comprende sia i Visiting Professor/Scientist selezionati con il bando d'Ateneo che quelli del bando del Dipartimento di eccellenza.</t>
  </si>
  <si>
    <r>
      <t xml:space="preserve">I dati riguardano professori, borsisti e altre figure di ricerca, ad esclusione dei PhD.
FIno al 2020, il dato è limitato a coloro che si rivolgono all'Ufficio Mobilità per supporto burocratiche nelle pratiche per l'accesso (visti), tipicamente cittadini non-UE.
Dal 2021 si aggiungono i dati dal censimento volontario promosso dalla prorettrice (tramite modulo on line). 
</t>
    </r>
    <r>
      <rPr>
        <b/>
        <sz val="9"/>
        <rFont val="Avenir Next LT Pro"/>
        <family val="2"/>
      </rPr>
      <t xml:space="preserve">Occorre reingegnerizzare il processo di ingresso in modo che sia anche registrato. </t>
    </r>
  </si>
  <si>
    <t>dati sottostimati</t>
  </si>
  <si>
    <t>1^livello: prorettore alla ricerca; prorettrice alla internazionalizzazione; delegato in materia di progetti internazionali</t>
  </si>
  <si>
    <t>2^livello: Direttrici e direttori di dipartimento</t>
  </si>
  <si>
    <t>dirigente ricerca e territorio</t>
  </si>
  <si>
    <r>
      <t xml:space="preserve">R.5.1 </t>
    </r>
    <r>
      <rPr>
        <sz val="9"/>
        <rFont val="Avenir Next LT Pro"/>
        <family val="2"/>
      </rPr>
      <t>Estendere e potenziare la</t>
    </r>
    <r>
      <rPr>
        <sz val="9"/>
        <color rgb="FF000000"/>
        <rFont val="Avenir Next LT Pro"/>
        <family val="2"/>
      </rPr>
      <t xml:space="preserve"> rete di rapporti internazionali   
R.5.2 Incentivare i ricercatori a collaborazioni di ricerca in ambito nazionale ed internazionale
R.5.3 Fornire ai ricercatori adeguato supporto amministrativo per la gestione delle missioni e delle collaborazioni interistituzionali complesse 
R.5.4 Favorire iniziative convegnistiche di interesse nazionale o internazionale
R.5.5 P</t>
    </r>
    <r>
      <rPr>
        <sz val="9"/>
        <rFont val="Avenir Next LT Pro"/>
        <family val="2"/>
      </rPr>
      <t>otenziare e facilitare le opportunità di mobilità delle ricercatrici e dei ricercatori</t>
    </r>
  </si>
  <si>
    <t>TM.1 Contribuire allo sviluppo dell’innovazione e dell’imprenditorialità</t>
  </si>
  <si>
    <t>TM.1.1</t>
  </si>
  <si>
    <t>Numero di nuovi spin off</t>
  </si>
  <si>
    <t>O. Macis (Ricter)</t>
  </si>
  <si>
    <t>Il dato rappresenta il n. dei nuovi spinoff accreditati nell'anno solare.
Valore iniziale al 31 12 2021; T-3 al 31 12 2018.
Dato base = media triennio</t>
  </si>
  <si>
    <t>TM.1.2</t>
  </si>
  <si>
    <t>Numero di spin off attivi</t>
  </si>
  <si>
    <t>Il dato rappresenta gli spinoff ancora attivi in Ateneo al 31 12 dell'anno precedente (accreditati)
Valore iniziale media triennio</t>
  </si>
  <si>
    <t>TM.1.3</t>
  </si>
  <si>
    <t>Numero start up attive sul mercato con il supporto dell'Ateneo</t>
  </si>
  <si>
    <t>Nessun Archivio</t>
  </si>
  <si>
    <t>S. Del Rio (segreteria CREA)</t>
  </si>
  <si>
    <t>&gt;=valore iniziale</t>
  </si>
  <si>
    <t>TM.1.4</t>
  </si>
  <si>
    <t>Numero nuovi progetti in partenariato con le imprese</t>
  </si>
  <si>
    <t xml:space="preserve">I dati risentono in modo significativo delle oscillazioni nella pubblicazione dei bandi regionali (nel 2017-2018 furono tantissimi).
Dato base = media triennale </t>
  </si>
  <si>
    <t>TM.1.5</t>
  </si>
  <si>
    <t>Numero imprese coinvolte negli eventi di innovazione organizzati dall'Ateneo</t>
  </si>
  <si>
    <t>da definire</t>
  </si>
  <si>
    <t>1^livello: Prorettore territorio e innovazione</t>
  </si>
  <si>
    <t>Direttore CREA</t>
  </si>
  <si>
    <r>
      <t>TM.1.1</t>
    </r>
    <r>
      <rPr>
        <sz val="9"/>
        <color rgb="FFFF0000"/>
        <rFont val="Avenir Next LT Pro"/>
        <family val="2"/>
      </rPr>
      <t xml:space="preserve"> </t>
    </r>
    <r>
      <rPr>
        <sz val="9"/>
        <color rgb="FF000000"/>
        <rFont val="Avenir Next LT Pro"/>
        <family val="2"/>
      </rPr>
      <t>Promuovere, in collaborazione con il mondo industriale e imprenditoriale, la creazione di innovation hub e centri di eccellenza a supporto delle esigenze d’innovazione sostenibile delle imprese operanti nel territorio regionale
TM.1.2 Orientare le attività di trasferimento tecnologico verso l’innovazione di prodotto e di processo, consolidando quelle per la nuova imprenditoria
TM.1.3 Sviluppare attività di partenariato con imprese, enti e istituzioni a livello d’Ateneo
TM.1.4 Stimolare la domanda di innovazione prioritariamente nel contesto regionale</t>
    </r>
  </si>
  <si>
    <t>TM.2 Potenziare l’orientamento in uscita ed i legami con le imprese </t>
  </si>
  <si>
    <t>TM.2.1</t>
  </si>
  <si>
    <t>Proporzione dei laureati magistrali occupati ad un anno dal conseguimento del titolo</t>
  </si>
  <si>
    <t>Almalaurea</t>
  </si>
  <si>
    <t>valore iniziale indagine almalaurea 2021 su laureati 2020</t>
  </si>
  <si>
    <t>TM.2.2</t>
  </si>
  <si>
    <t>Proporzione di tirocini formativi svolti dai laureati di Ateneo entro un anno  dal conseguimento del titolo, sul totale dei laureati</t>
  </si>
  <si>
    <t xml:space="preserve">valore iniziale: indagine 2021 su laureati 2020 
</t>
  </si>
  <si>
    <t>TM.2.3</t>
  </si>
  <si>
    <t>Numero di aziende coinvolte in iniziative di placement e orientamento al lavoro</t>
  </si>
  <si>
    <t>Almalaurea, archivio interno</t>
  </si>
  <si>
    <t>Anna Cotza (Ricter)</t>
  </si>
  <si>
    <t xml:space="preserve">Valore iniziale media triennio 2019-2021
</t>
  </si>
  <si>
    <t>TM.2.4</t>
  </si>
  <si>
    <t>Numero di laureandi e laureati coinvolti nelle iniziative di placement e orientamento al lavoro</t>
  </si>
  <si>
    <t>&gt;=media triennio</t>
  </si>
  <si>
    <t>1^livello: Prorettore territorio e innovazione; prorettice orientamento; prorettrice all'internazionalizzazione; delegata in materia di integrzione sociale e diritti delle persone con disabilità</t>
  </si>
  <si>
    <t>TM.2.1 Avviare politiche specifiche di placement con imprese di medio-grande dimensione, anche attraverso i career day di Ateneo
TM.2.2 Migliorare la conoscenza del servizio placement da parte di laureande/i e studentesse/i
TM.2.3 Potenziare le attività di job placement attraverso il riequilibrio delle risorse fra servizio placement ed educazione all’imprenditorialità, l'implementazione di piattaforme online e altre iniziative atte a promuovere i laureati in ambito locale, nazionale e internazionale
TM.2.4 Potenziare il job placement per i laureati e le laureate con disabilità e DSA, anche attraverso i contatti con i servizi per l'impiego</t>
  </si>
  <si>
    <t>TM.3 Aumentare la valorizzazione dei risultati della ricerca e la proprietà intellettuale  </t>
  </si>
  <si>
    <t>TM.3.1</t>
  </si>
  <si>
    <t xml:space="preserve">Numero di domande di brevetto depositate presso sedi nazionali ed europee </t>
  </si>
  <si>
    <t>Valore iniziale media triennio</t>
  </si>
  <si>
    <t>TM.3.2</t>
  </si>
  <si>
    <t xml:space="preserve">Numero di brevetti concessi presso sedi nazionali ed europee </t>
  </si>
  <si>
    <t>TM.3.3</t>
  </si>
  <si>
    <t>Percentuale dei proventi da ricerche commissionate, trasferimento tecnologico e da finanziamenti competitivi sul totale dei proventi</t>
  </si>
  <si>
    <t>Bilancio di Esercizio</t>
  </si>
  <si>
    <t>Maria Antonietta Zedde</t>
  </si>
  <si>
    <t xml:space="preserve">Cfr. Ind. di programmazione triennale: B_b - Proporzione dei proventi da ricerche commissionate, trasferimento tecnologico e da finanziamenti competitivi sul totale dei proventi
</t>
  </si>
  <si>
    <t>&gt;=media ultimo triennio o valore più alto dell'ultimo triennio</t>
  </si>
  <si>
    <t>1^livello: Prorettore territorio e innovazione; prorettore ricerca; prorettrice comunicazione</t>
  </si>
  <si>
    <t xml:space="preserve">TM.3.1 Rafforzare la formazione dei nuovi ricercatori sul ruolo della ricerca nell’innovazione di processo e prodotto, con attenzione alle necessità del tessuto industriale esistente in coerenza con le tematiche del PNRR 
TM.3.2 Aumentare l’efficacia dell’Ateneo sui bandi diversi da “ricerca curiosity driven”  
TM.3.3 Migliorare la comunicazione dei risultati di ricerca al pubblico  
TM.3.4 Potenziare i servizi di supporto amministrativo alla produzione e commercializzazione dei brevetti dell’Ateneo 
TM.3.5 Promuovere i Proof of Concept presenti in Ateneo
</t>
  </si>
  <si>
    <t>TM.4 Sviluppare il lifelong learning </t>
  </si>
  <si>
    <t>TM.4.1</t>
  </si>
  <si>
    <t>Numero Convenzioni stipulate con ordini professionali e soggetti pubblici e privati</t>
  </si>
  <si>
    <t>TM.4.2</t>
  </si>
  <si>
    <t>Numero Corsi di formazione continua erogati</t>
  </si>
  <si>
    <t>RICTER</t>
  </si>
  <si>
    <t>Valore iniziale media triennio 2019-2021</t>
  </si>
  <si>
    <t>TM.4.3</t>
  </si>
  <si>
    <t>Numero di crediti formativi professionali erogati (inclusi ECM)</t>
  </si>
  <si>
    <t>Valore iniziale dato 31.12.2021</t>
  </si>
  <si>
    <t xml:space="preserve">1^livello: Prorettore per il territorio e l'innovazione; prorettore didattica e orientamento; Prorettrice per il presidio di Monserrato </t>
  </si>
  <si>
    <t>Presidenti di facoltà</t>
  </si>
  <si>
    <t>Centro di servizio di Ateneo per la didattica e l'inclusione nell'alta formazione</t>
  </si>
  <si>
    <t>TM.4.1. Favorire la creazione e la promozione di istituti e strumenti di formazione continua
TM.4.2. Istituire una struttura di supporto tecnico che affianchi i docenti nella progettazione di attività upskilling/reskilling verso stakeholder esterni    </t>
  </si>
  <si>
    <t>TM.5 Rafforzare le iniziative di Public engagement</t>
  </si>
  <si>
    <t>TM.5.1</t>
  </si>
  <si>
    <t xml:space="preserve">Numero di iniziative rilevanti secondo i criteri VQR rivolte a vari pubblici </t>
  </si>
  <si>
    <t xml:space="preserve">non disponibile </t>
  </si>
  <si>
    <t>L'indicatore tiene conto dei nuovi criteri della VQR3</t>
  </si>
  <si>
    <t>TM.5.2</t>
  </si>
  <si>
    <t>Numero di partecipanti agli eventi di public engagement</t>
  </si>
  <si>
    <t>TM.5.3</t>
  </si>
  <si>
    <t>Numero di iniziative co-progettate dall’ateneo con altri stakeholder</t>
  </si>
  <si>
    <t>da recuperare</t>
  </si>
  <si>
    <r>
      <t>1^livello: Prorettore territorio e innovazione; prorettrice comunicazione; delegata inclusione; prorettrice internazionalizzazione; prorettore ricer</t>
    </r>
    <r>
      <rPr>
        <sz val="9"/>
        <rFont val="Avenir Next LT Pro"/>
        <family val="2"/>
      </rPr>
      <t>ca; delegata in materia di integrazione sociale e diritti delle persone con disabilità.</t>
    </r>
  </si>
  <si>
    <r>
      <t>TM.5.1 Potenziare la progettazione, gestione e comunicazione di iniziative ed eventi di divulgazione scientifica rivolti a</t>
    </r>
    <r>
      <rPr>
        <sz val="9"/>
        <rFont val="Avenir Next LT Pro"/>
        <family val="2"/>
      </rPr>
      <t xml:space="preserve">d un pubblico non specialistico  
TM.5.2 Sensibilizzare i Dipartimenti sull'importanza e supportarli nella progettazione delle attività di Public engagement, anche utilizzando le opportunità offerte dall'Alleanza EDUC
</t>
    </r>
    <r>
      <rPr>
        <sz val="9"/>
        <color rgb="FF000000"/>
        <rFont val="Avenir Next LT Pro"/>
        <family val="2"/>
      </rPr>
      <t xml:space="preserve">TM.5.3 Sviluppare la collaborazione con la rete italiana degli Atenei ed Enti di Ricerca per il Public Engagement 
</t>
    </r>
    <r>
      <rPr>
        <sz val="9"/>
        <rFont val="Avenir Next LT Pro"/>
        <family val="2"/>
      </rPr>
      <t>TM.5.4 Sensibilizzare i dipartimenti sul legame tra public engagement e le tematiche legate alla riduzione delle diseguaglianze ed all’inclusione sociale</t>
    </r>
    <r>
      <rPr>
        <sz val="9"/>
        <color rgb="FFFF0000"/>
        <rFont val="Avenir Next LT Pro"/>
        <family val="2"/>
      </rPr>
      <t xml:space="preserve"> </t>
    </r>
  </si>
  <si>
    <t>TM.6 Migliorare la fruizione del patrimonio storico artistico e culturale dell’Ateneo </t>
  </si>
  <si>
    <t>TM.6.1</t>
  </si>
  <si>
    <t xml:space="preserve">Numero biglietti venduti </t>
  </si>
  <si>
    <t>CIMCAS - HBK (Daniela Angioni e Luca Iiriti)</t>
  </si>
  <si>
    <t>Anno 2021: 34300</t>
  </si>
  <si>
    <t>Anno 2020: 10409</t>
  </si>
  <si>
    <t>Anno 2019: 51316 Orto + c.a. 5000 Museo delle Cere di Susini, chiuso dal 2020 causa pandemia</t>
  </si>
  <si>
    <t>Valore iniziale media accessi del triennio 2019-2921 (Museo delle Cere e Orto Botanico)</t>
  </si>
  <si>
    <t>TM.6.2</t>
  </si>
  <si>
    <t>Numero ingressi registrati ai nodi della Rete Museale di Ateneo</t>
  </si>
  <si>
    <t xml:space="preserve">Anno 2021
- Centro HBK: 4706
- 41 Musei Paleontologia e mineralogia
- 43 Museo antropologia 
- 30 museo di fisica
</t>
  </si>
  <si>
    <t xml:space="preserve">Anno 2020
- Centro HBK: 1824
- 75 Museo antropologia </t>
  </si>
  <si>
    <t>Anno 2021
- Centro HBK: 11778
- c.a. 2000 Museo delle Cere
-  818 Musei Paleontologia e mineralogia
- 286 Museo antropologia 
- 500 museo di Fiisca</t>
  </si>
  <si>
    <t xml:space="preserve">Valore iniziale media del triennio 2019-2021 </t>
  </si>
  <si>
    <t>TM.6.3</t>
  </si>
  <si>
    <t>Numero di giornate di apertura</t>
  </si>
  <si>
    <t>278 nel 2021</t>
  </si>
  <si>
    <t>169 nel 2020</t>
  </si>
  <si>
    <t>309 nel 2019</t>
  </si>
  <si>
    <t xml:space="preserve">Valore iniziale media del triennio 2019-2921 </t>
  </si>
  <si>
    <t>TM.6.4</t>
  </si>
  <si>
    <r>
      <t xml:space="preserve">Numero collezioni ateneo integrate nel sistema </t>
    </r>
    <r>
      <rPr>
        <sz val="9"/>
        <rFont val="Avenir Next LT Pro"/>
        <family val="2"/>
      </rPr>
      <t>territoriale</t>
    </r>
    <r>
      <rPr>
        <sz val="9"/>
        <color rgb="FF000000"/>
        <rFont val="Avenir Next LT Pro"/>
        <family val="2"/>
      </rPr>
      <t>/totale delle collezioni di ateneo</t>
    </r>
  </si>
  <si>
    <t>n.d</t>
  </si>
  <si>
    <t>TM.6.6</t>
  </si>
  <si>
    <t>Numero di accessi (utenti unici) al patrimonio digitalizzato dell’Ateneo</t>
  </si>
  <si>
    <t>Statistiche sito dell'Archivio storico</t>
  </si>
  <si>
    <t>prof.ssa Eleonora Todde - Daniela Angioni</t>
  </si>
  <si>
    <t>Dal 1° gennaio 2022 al 29/03/2022: 6626</t>
  </si>
  <si>
    <t>Anno 2021: 20184</t>
  </si>
  <si>
    <t>Non rilevato</t>
  </si>
  <si>
    <t>Valore iniziale anno 2021</t>
  </si>
  <si>
    <t>2^ livello: Direttrici e direttori dipartimento</t>
  </si>
  <si>
    <t>Centro HBK</t>
  </si>
  <si>
    <t>Centro Interdipartimentale dei Musei e dell'Archivio Storico</t>
  </si>
  <si>
    <r>
      <t>TM.6.1 Definire politiche di utilizzo del patrimonio artistico e culturale anche in partnership con attori pubblici e privati 
TM.6.2</t>
    </r>
    <r>
      <rPr>
        <sz val="9"/>
        <rFont val="Avenir Next LT Pro"/>
        <family val="2"/>
      </rPr>
      <t> Realizzare</t>
    </r>
    <r>
      <rPr>
        <sz val="9"/>
        <color rgb="FF000000"/>
        <rFont val="Avenir Next LT Pro"/>
        <family val="2"/>
      </rPr>
      <t xml:space="preserve"> soluzioni</t>
    </r>
    <r>
      <rPr>
        <sz val="9"/>
        <rFont val="Avenir Next LT Pro"/>
        <family val="2"/>
      </rPr>
      <t xml:space="preserve"> innovative tecnolog</t>
    </r>
    <r>
      <rPr>
        <sz val="9"/>
        <color rgb="FF000000"/>
        <rFont val="Avenir Next LT Pro"/>
        <family val="2"/>
      </rPr>
      <t>iche per migliorare e innovare le modalità di fruizione del patrimonio artistico dell’Ateneo
TM.6.3 Riorganizzare il sistema museale di Ateneo 
TM.6.4 Favorire l’integrazione con il sistema museale territoriale</t>
    </r>
  </si>
  <si>
    <t>TM.7 Valorizzare le politiche sanitarie dell’Ateneo</t>
  </si>
  <si>
    <t>TM.7.1</t>
  </si>
  <si>
    <t>Proporzione azioni adottate sul totale delle azioni previste dal protocollo di intesa</t>
  </si>
  <si>
    <t>Direzione generale</t>
  </si>
  <si>
    <t>TM.7.2</t>
  </si>
  <si>
    <t>Numero di scuole di specializzazione di area medica accreditate con sede in Ateneo</t>
  </si>
  <si>
    <t xml:space="preserve">Decreto Direttoriale  MUR </t>
  </si>
  <si>
    <t>TM.7.3</t>
  </si>
  <si>
    <t>Nuove scuole di specializzazione di area medica attivate</t>
  </si>
  <si>
    <t>DR</t>
  </si>
  <si>
    <r>
      <t>1^livello: prorettore attività sanitarie;</t>
    </r>
    <r>
      <rPr>
        <sz val="9"/>
        <color rgb="FFFF0000"/>
        <rFont val="Avenir Next LT Pro"/>
        <family val="2"/>
      </rPr>
      <t xml:space="preserve"> </t>
    </r>
    <r>
      <rPr>
        <sz val="9"/>
        <rFont val="Avenir Next LT Pro"/>
        <family val="2"/>
      </rPr>
      <t>Direttori e direttrici scuole specializzazione</t>
    </r>
    <r>
      <rPr>
        <sz val="9"/>
        <color rgb="FF000000"/>
        <rFont val="Avenir Next LT Pro"/>
        <family val="2"/>
      </rPr>
      <t>; Presidente facoltà medicina; delegata rettore per il Presidio di Monserrato</t>
    </r>
  </si>
  <si>
    <t>2^livello: Direttrici e direttori dipartimenti area sanitaria</t>
  </si>
  <si>
    <t>Direttrici e direttori scuole specializzazione area medica</t>
  </si>
  <si>
    <t>Direttore generale</t>
  </si>
  <si>
    <t>TM.7.1 Consolidare i rapporti di collaborazione istituzionale tra Unica, ATS, Aziende Ospedaliere e RAS
TM.7.2 Implementare le sinergie di funzione sanitaria, didattica e di ricerca in AOU
TM.7.3 Favorire la trasformazione della AOU da Azienda di I livello a Azienda di II livello
TM.7.4 Favorire le condizioni per l’incremento degli spazi e del numero dei posti letto</t>
  </si>
  <si>
    <t>AT1. Migliorare l’efficacia e l’efficienza del Sistema di assicurazione della qualità (SAQ) di Ateneo</t>
  </si>
  <si>
    <t>AT.1.1</t>
  </si>
  <si>
    <t>Percentuale delle azioni realizzate / totale azioni previste per superare le criticità del SAQ</t>
  </si>
  <si>
    <t>PQA</t>
  </si>
  <si>
    <t>AT.1.2</t>
  </si>
  <si>
    <t xml:space="preserve">Livello di soddisfazione del personale docente e PTAB relativamente al SAQ </t>
  </si>
  <si>
    <t>AT.1.3</t>
  </si>
  <si>
    <t>% dei sottoprocessi di monitoraggio che hanno report automatizzati (sottoprocessi di MONITORAGGIO dell'Ateneo e delle strutture)</t>
  </si>
  <si>
    <t>AT.1.4</t>
  </si>
  <si>
    <t xml:space="preserve">Grado di accreditamento nazionale (valutazione ANVUR) </t>
  </si>
  <si>
    <t>B (pienamente soddisfacente)</t>
  </si>
  <si>
    <t>accreditamento periodico 2018</t>
  </si>
  <si>
    <t>AT.1.5</t>
  </si>
  <si>
    <t>Posizionamento dell’Ateneo nei ranking internazionali</t>
  </si>
  <si>
    <t>1^ livello: Delegato per la qualità dei processi e dei servizi</t>
  </si>
  <si>
    <t>CAV di Dipartimento e di CdS</t>
  </si>
  <si>
    <t>Presidio per la Qualità</t>
  </si>
  <si>
    <t>Tutti i dirigenti</t>
  </si>
  <si>
    <t>AT.1.1 Promuovere la conoscenza e la consapevolezza del personale docente e TAB sull’importanza del SAQ
AT.1.2 Riorganizzare la struttura di supporto ai corsi di studio e precisare i processi che coinvolgono Dipartimenti, Facoltà e Corsi di Studio nella progettazione, adeguamento e attivazione delle attività didattiche 
AT.1.3 Progettare un sistema informativo integrato che semplifichi e migliori il controllo di gestione e la disponibilità di dati e informazioni
AT.1.4 Definire un SAQ per i servizi di supporto amministrativo, della terza missione a livello dipartimentale e revisione di quello a livello di Ateneo</t>
  </si>
  <si>
    <t>AT.2 Accrescere l’impegno dell’Ateneo per lo sviluppo sostenibile (Agenda ONU 2030)</t>
  </si>
  <si>
    <t>AT.2.1</t>
  </si>
  <si>
    <t>Indicatore ISEF, sostenibilità economica e finanziaria (D.M. 47/2013 e D.M. 1059/2013</t>
  </si>
  <si>
    <t>Proper</t>
  </si>
  <si>
    <t>Marco Sanna</t>
  </si>
  <si>
    <t>&gt; 1</t>
  </si>
  <si>
    <t>Valore Iniziale a.s. 2020</t>
  </si>
  <si>
    <t>AT.2.2</t>
  </si>
  <si>
    <t>Posizionamento nel ranking GreenMetric</t>
  </si>
  <si>
    <t>Daniela Zedda</t>
  </si>
  <si>
    <t>392/956</t>
  </si>
  <si>
    <t>300/911</t>
  </si>
  <si>
    <t>miglioramento della posizione</t>
  </si>
  <si>
    <t>Valore iniziale posizione ranking 2021</t>
  </si>
  <si>
    <t>AT.2.3</t>
  </si>
  <si>
    <t>Percentuale insegnamenti che includono tematiche legate alla sostenibilità (sociale, ambientale, economica)</t>
  </si>
  <si>
    <t>misurare dal 2023</t>
  </si>
  <si>
    <t>AT.2.4</t>
  </si>
  <si>
    <t>Percentuale di prodotti di ricerca sui temi della sostenibilità (sociale, ambientale, economica)</t>
  </si>
  <si>
    <t>1^ livello: Delegato RUS; Delegata per l’uguaglianza di genere; Delegata  in materia di integrazione sociale e diritti delle persone con disabilità; Delegato per gli spazi e la sostenibilità</t>
  </si>
  <si>
    <t>2^livello: direttrici e direttori di dipartimento</t>
  </si>
  <si>
    <t>coordinatrici e coordinatori dei corsi di studio</t>
  </si>
  <si>
    <t>SIA</t>
  </si>
  <si>
    <t>AT.2.1 Definire percorsi di formazione per il personale dell’Ateneo e di altri soggetti pubblici/privati sui temi dello sviluppo sostenibile
AT.2.2 Valorizzare il ruolo dell’Ateneo nella promozione di iniziative che coinvolgano attori istituzionali e privati, sui temi dello sviluppo sostenibile
AT.2.3 Mitigare l’impatto ambientale dell’Ateneo in termini di consumi energetici, promozione della mobilità sostenibile, valorizzazione del green public procurement e  gestione sostenibile dei rifiuti 
AT.2.4 Mantenere la sostenibilità economica e finanziaria rispetto all’evoluzione del contesto
AT.2.5 Incrementare le attività formative, di ricerca e di terza missione legate ai temi dello sviluppo sostenibile
AT.2.6 Consolidare le politiche di responsabilità sociale dell’Ateneo con attenzione particolare ai temi dell’inclusione, della parità di genere e del supporto ai disabili</t>
  </si>
  <si>
    <t>AT.3. Valorizzare l’identità e migliorare la reputazione dell’Ateneo attraverso un uso strategico della comunicazione</t>
  </si>
  <si>
    <t>AT.3.1</t>
  </si>
  <si>
    <t>Grado di copertura mediale e comunicativa delle attività istituzionali dell'Ateneo</t>
  </si>
  <si>
    <t>servizio rassegna stampa e monitoraggio</t>
  </si>
  <si>
    <t>Dir Bibl</t>
  </si>
  <si>
    <t>AT.3.2</t>
  </si>
  <si>
    <t xml:space="preserve">Livello nazionale della comunicazione e dei servizi digitali </t>
  </si>
  <si>
    <t>Classifica Censis indicatore comunicazione</t>
  </si>
  <si>
    <t>Valore iniziale media mobile triennio 2019-2021</t>
  </si>
  <si>
    <t>AT.3.3</t>
  </si>
  <si>
    <t>Livello di visualizzazione ed interazione dei contenuti digitali dell'Ateneo</t>
  </si>
  <si>
    <t>Analytics (metriche visite, followers, visualizzazioni, engagement del sito web e dei canali social)</t>
  </si>
  <si>
    <t>AT.3.4</t>
  </si>
  <si>
    <t xml:space="preserve">Livello di soddisfazione della comunità studentesca relativamente alla comunicazione </t>
  </si>
  <si>
    <t>&gt;80%</t>
  </si>
  <si>
    <t>AT.3.5</t>
  </si>
  <si>
    <t xml:space="preserve">Livello di soddisfazione del personale docente e ricercatore relativamente alla comunicazione </t>
  </si>
  <si>
    <t>AT.3.6</t>
  </si>
  <si>
    <t xml:space="preserve">Livello di soddisfazione del personale TAB relativamente alla comunicazione </t>
  </si>
  <si>
    <t>1^livello: prorettrice per la comunicazione e l'immagine</t>
  </si>
  <si>
    <t>Presidenti facoltà</t>
  </si>
  <si>
    <t>Direttrici e direttori di dipartimento</t>
  </si>
  <si>
    <t>tutti i dirigenti</t>
  </si>
  <si>
    <r>
      <t xml:space="preserve">AT.3.1 Definire il Piano comunicazione di Ateneo in un’ottica integrata con una specifica attenzione alle diverse esigenze delle strutture/uffici dell’Ateneo e dei pubblici di riferimento
AT.3.2 Realizzare specifiche attività di comunicazione e informazione per la didattica, la ricerca e la terza missione
AT.3.3 Riorganizzare e riqualificare le strutture di comunicazione e informazione dell’Ateneo
AT.3.4 Realizzare attività di formazione specifiche per il personale dedicato alla gestione della comunicazione
AT.3.5 Standardizzare i flussi di comunicazione per garantire la visibilità delle informazioni all’interno dell’Ateneo
</t>
    </r>
    <r>
      <rPr>
        <sz val="9"/>
        <rFont val="Avenir Next LT Pro"/>
        <family val="2"/>
      </rPr>
      <t>AT.3.6 Riorganizzare e sviluppare il sistema portale di Ateneo</t>
    </r>
  </si>
  <si>
    <t>AT.4 Favorire la fruizione degli spazi in Ateneo migliorandone la qualità e la dotazione infrastrutturale</t>
  </si>
  <si>
    <t>AT.4.1</t>
  </si>
  <si>
    <t>Livello di gradimento del personale docente e TAB sulla disponibilità, fruibilità e decoro delle infrastrutture</t>
  </si>
  <si>
    <t>AT.4.2</t>
  </si>
  <si>
    <t>Valore degli investimenti in dotazioni infrastrutturali</t>
  </si>
  <si>
    <t>Valore iniziale anno 2020 - Investimenti annuali in capitale fisso</t>
  </si>
  <si>
    <t>AT.4.3</t>
  </si>
  <si>
    <t>percentuale degli interventi per l'eliminazione delle barriere architettoniche realizzati sul totale degli interventi programmati</t>
  </si>
  <si>
    <t>AT.4.4</t>
  </si>
  <si>
    <t>AT.4.5</t>
  </si>
  <si>
    <t>Spazi (mq) destinati ad attività di ricerca per docenti di ruolo dell'Ateneo</t>
  </si>
  <si>
    <t>PRO3 Target 2023</t>
  </si>
  <si>
    <t>1^livello: Delegato per gli spazi e la sostenibilità; Prorettrice per il presidio di Monserrato; Delegata in materia di integrazione sociale e diritti delle persone con disabilità; delegato per lo sport</t>
  </si>
  <si>
    <t>2^livello: Direttrici e Direttori di dipartimento</t>
  </si>
  <si>
    <t>Dirigente acquisti e appalti</t>
  </si>
  <si>
    <t>Dirigente sistemi infrastrutture e dati</t>
  </si>
  <si>
    <t>dirigente servizi generali e servizi agli studenti</t>
  </si>
  <si>
    <r>
      <t xml:space="preserve">AT.4.1 Riqualificare e ottimizzare secondo necessità gli spazi a disposizione, migliorandone la vivibilità e il decoro per renderli funzionali alle esigenze dell'Ateneo e alla soddisfazione degli utenti interni ed esterni
AT.4.2 Potenziare l’utilizzo di strumenti tecnologici, le soluzioni digitali e le nuove modalità di lavoro, valorizzando gli aspetti positivi emersi nelle situazioni emergenziali 
AT.4.3 Assicurare l’accessibilità fisica, sensoriale e cognitiva agli spazi dell’Ateneo anche attraverso l’impiego di soluzioni tecnologiche
AT.4.4 Migliorare l’architettura e l’integrazione dei sistemi informativi al fine di assicurare con tempestività la soddisfazione delle esigenze di diverse tipologie di utenti, interni ed esterni 
AT.4.5 Potenziare la dotazione di infrastrutture digitali per lo sviluppo di modalità integrate di erogazione della didattica 
</t>
    </r>
    <r>
      <rPr>
        <sz val="9"/>
        <rFont val="Avenir Next LT Pro"/>
        <family val="2"/>
      </rPr>
      <t>AT.4.6 Riqualificare e innalzare la qualità delle condizioni di abitabilità degli spazi aperti e delle aree verdi di Ateneo favorendone la fruibilità</t>
    </r>
  </si>
  <si>
    <t xml:space="preserve">AT.5 Assicurare politiche di reclutamento in funzione dell’evoluzione del contesto e nel rispetto dei principi del Gender Equality Plan e del Codice di Condotta per l’assunzione dei ricercatori nell'ambito della Human Resources Strategy for Researchers </t>
  </si>
  <si>
    <t>AT.5.1</t>
  </si>
  <si>
    <t>Glass ceiling index</t>
  </si>
  <si>
    <t>Valore iniziale anno 2021. L'indice GCI pari a 1 indica che non ci sono differeze tra uomini e donne nelle possibilità di promozione ai gradi più alti dell'ateneo. Un valore del GCI minore di 1 significa che le donne sono maggiormente rappresentate nella posizione di professore ordinario rispetto alle altre posizioni; un valore del GCI maggiore di 1 indica la presenza del cosidetto glass ceiling effect, che significa che le donne sono meno rappresentate nella posizione di ordinario. Più alto è il valore dell'indice e più sarà forte il glass ceiling effect.</t>
  </si>
  <si>
    <t>AT.5.2</t>
  </si>
  <si>
    <t>Glass door index</t>
  </si>
  <si>
    <t xml:space="preserve">Valore iniziale anno 2021. </t>
  </si>
  <si>
    <t>AT.5.3</t>
  </si>
  <si>
    <t xml:space="preserve">Proporzione dei Professori di I e II fascia assunti dall'esterno nel triennio precedente, sul totale dei professori reclutati </t>
  </si>
  <si>
    <t>Giacomo Fallo</t>
  </si>
  <si>
    <t xml:space="preserve">Valore iniziale media triennio 2019-2021 </t>
  </si>
  <si>
    <t>AT.5.4</t>
  </si>
  <si>
    <t>Proporzione di ricercatori di cui all'art. 24, c. 3, lett. a) e lett. b) della L. 240/2010 sul totale dei docenti di ruolo</t>
  </si>
  <si>
    <t>Alessandro Porcu</t>
  </si>
  <si>
    <t>AT.5.5</t>
  </si>
  <si>
    <t>Rapporto personale docente / personale TAB</t>
  </si>
  <si>
    <t>Dalia</t>
  </si>
  <si>
    <t>&lt; valore iniziale</t>
  </si>
  <si>
    <t>Valore iniziale media triennio 2019-2022</t>
  </si>
  <si>
    <t>AT.5.6</t>
  </si>
  <si>
    <t>Valore dell'IRAS2_PO per la valutazione delle politiche di reclutamento (FFO)</t>
  </si>
  <si>
    <t>Bd FFO Atenei</t>
  </si>
  <si>
    <t>C. Aresu</t>
  </si>
  <si>
    <t>1^livello: Prorettrice per l'ottimizzazione e l'armonizzazione della gestione dei processi amministrativi; Delegata del rettore per l’uguaglianza di genere</t>
  </si>
  <si>
    <t>2^Livello: Direttrici e direttori di dipartimento</t>
  </si>
  <si>
    <t>dirigente personale, organizzazione e performance</t>
  </si>
  <si>
    <t xml:space="preserve">AT.5.1 Promuovere il reclutamento di giovani ricercatrici e ricercatori anche attraverso il ricorso a fonti di finanziamento esterne 
AT.5.2 Favorire il reclutamento di studiose e studiosi dall’estero
AT.5.3 Promuovere la progressione delle carriere del personale docente basandole anche sulla qualità dell’attività didattica
AT.5.4 Migliorare l’efficacia delle politiche di reclutamento, in termini di qualità scientifica dei nuovi reclutati
AT.5.5 Promuovere il reclutamento di personale TAB a tempo indeterminato </t>
  </si>
  <si>
    <t>AT.6 Migliorare l'efficacia dei servizi amministrativi, valorizzare il personale e rafforzare il benessere organizzativo</t>
  </si>
  <si>
    <t>AT.6.1</t>
  </si>
  <si>
    <t>Rapporto tra risorse per la formazione del personale TAB e numero di TAB di ruolo</t>
  </si>
  <si>
    <t>Teresa Pilichi</t>
  </si>
  <si>
    <t>Situazione iniziale: 24/03/2022</t>
  </si>
  <si>
    <t>AT.6.2</t>
  </si>
  <si>
    <t>Rapporto tra il numero di ore lavorative prestate in lavoro agile da parte del personale TAB e il numero massimo di ore lavorative potenzialmente svolgibili in lavoro agile</t>
  </si>
  <si>
    <t>Giuseppe Cammarota/Alessando Porcu</t>
  </si>
  <si>
    <t>AT.6.3</t>
  </si>
  <si>
    <t>Indice benessere organizzativo personale docente e personale TAB</t>
  </si>
  <si>
    <t>DIRPOP</t>
  </si>
  <si>
    <t>ultimo questionario somministrato nel 2018. Non si dispone di indagini recenti. Rilevazione da costruire</t>
  </si>
  <si>
    <t>AT.6.4</t>
  </si>
  <si>
    <t>Numero di processi e servizi riorganizzati/sul totale dei servi da riorganizzare previsti dal piano performance</t>
  </si>
  <si>
    <t>1^livello: Prorettore per l’ottimizzazione e l’armonizzazione della gestione dei processi amministrativi; Prorettrice per la comunicazione e l'immagine; Delegato per la qualità dei processi e dei servizi; Delegata del rettore per l’uguaglianza di genere; Delegata del rettore in materia di integrazione sociale e diritti delle persone con disabilità</t>
  </si>
  <si>
    <t>2^livello: direttrici e direttori di dipartimento, CUG</t>
  </si>
  <si>
    <t>presidenti di facoltà</t>
  </si>
  <si>
    <t>AT.6.1. Riorganizzare e reingegnerizzare i servizi e i processi amministrativi gestiti da Direzioni, Dipartimenti, Facoltà e segreterie studenti
AT.6.2 Consolidare e sviluppare la standardizzazione e la semplificazione delle procedure amministrative intervenendo sia sui processi, sia sulla organizzazione delle strutture
AT.6.3  Favorire lo sviluppo delle competenze professionali del personale dell’Ateneo anche attraverso specifiche attività formative
AT.6.4 Individuare strumenti di premialità per la valorizzazione del merito del personale di Ateneo 
AT.6.5 Elevare il benessere psico-fisico del personale di Ateneo, le politiche di conciliazione vita-lavoro al fine di migliorare le performance individuali ed organizzative, in linea con i principi stabiliti dal Gender Equality Plan di Ateneo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</si>
</sst>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_-* #,##0_-;\-* #,##0_-;_-* &quot;-&quot;??_-;_-@_-"/>
    <numFmt numFmtId="165" formatCode="0.0%"/>
    <numFmt numFmtId="166" formatCode="0.00000"/>
    <numFmt numFmtId="167" formatCode="_-* #,##0.0000_-;\-* #,##0.0000_-;_-* &quot;-&quot;??_-;_-@_-"/>
    <numFmt numFmtId="168" formatCode="0.000"/>
  </numFmts>
  <fonts count="24" x14ac:knownFonts="1">
    <font>
      <sz val="11"/>
      <color theme="1"/>
      <name val="Calibri"/>
      <family val="2"/>
      <scheme val="minor"/>
    </font>
    <font>
      <sz val="9"/>
      <color rgb="FF000000"/>
      <name val="Avenir Next LT Pro"/>
      <family val="2"/>
    </font>
    <font>
      <b/>
      <sz val="9"/>
      <color rgb="FF000000"/>
      <name val="Avenir Next LT Pro"/>
      <family val="2"/>
    </font>
    <font>
      <sz val="9"/>
      <color theme="1"/>
      <name val="Avenir Next LT Pro"/>
      <family val="2"/>
    </font>
    <font>
      <sz val="9"/>
      <name val="Avenir Next LT Pro"/>
      <family val="2"/>
    </font>
    <font>
      <sz val="8"/>
      <name val="Calibri"/>
      <family val="2"/>
      <scheme val="minor"/>
    </font>
    <font>
      <sz val="11"/>
      <color rgb="FFFF0000"/>
      <name val="Calibri"/>
      <family val="2"/>
      <scheme val="minor"/>
    </font>
    <font>
      <sz val="9"/>
      <color rgb="FFFF0000"/>
      <name val="Avenir Next LT Pro"/>
      <family val="2"/>
    </font>
    <font>
      <sz val="9"/>
      <color theme="1"/>
      <name val="Segoe UI"/>
      <family val="2"/>
    </font>
    <font>
      <sz val="9"/>
      <color rgb="FFFF0000"/>
      <name val="Segoe UI"/>
      <family val="2"/>
    </font>
    <font>
      <sz val="11"/>
      <color theme="1"/>
      <name val="Calibri"/>
      <family val="2"/>
      <scheme val="minor"/>
    </font>
    <font>
      <sz val="9"/>
      <color rgb="FF00B050"/>
      <name val="Avenir Next LT Pro"/>
      <family val="2"/>
    </font>
    <font>
      <sz val="9"/>
      <color rgb="FFC00000"/>
      <name val="Avenir Next LT Pro"/>
      <family val="2"/>
    </font>
    <font>
      <sz val="8"/>
      <color rgb="FF242424"/>
      <name val="Segoe UI"/>
      <family val="2"/>
    </font>
    <font>
      <sz val="8"/>
      <name val="Avenir Next LT Pro"/>
      <family val="2"/>
    </font>
    <font>
      <strike/>
      <sz val="9"/>
      <name val="Avenir Next LT Pro"/>
      <family val="2"/>
    </font>
    <font>
      <strike/>
      <sz val="9"/>
      <color rgb="FFFF0000"/>
      <name val="Avenir Next LT Pro"/>
      <family val="2"/>
    </font>
    <font>
      <b/>
      <sz val="9"/>
      <name val="Avenir Next LT Pro"/>
      <family val="2"/>
    </font>
    <font>
      <sz val="9"/>
      <color indexed="81"/>
      <name val="Tahoma"/>
      <charset val="1"/>
    </font>
    <font>
      <i/>
      <sz val="9"/>
      <name val="Avenir Next LT Pro"/>
      <family val="2"/>
    </font>
    <font>
      <sz val="8"/>
      <color theme="1"/>
      <name val="Avenir Next LT Pro"/>
      <family val="2"/>
    </font>
    <font>
      <sz val="9"/>
      <name val="Avenir Next LT Pro"/>
      <family val="2"/>
      <charset val="1"/>
    </font>
    <font>
      <sz val="9"/>
      <color theme="5" tint="-0.249977111117893"/>
      <name val="Avenir Next LT Pro"/>
      <family val="2"/>
    </font>
    <font>
      <sz val="11"/>
      <color theme="1"/>
      <name val="Avenir Next LT Pro"/>
      <family val="2"/>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FFFFFF"/>
        <bgColor indexed="64"/>
      </patternFill>
    </fill>
  </fills>
  <borders count="75">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indexed="64"/>
      </bottom>
      <diagonal/>
    </border>
    <border>
      <left style="thin">
        <color theme="1" tint="0.499984740745262"/>
      </left>
      <right style="thin">
        <color theme="1" tint="0.499984740745262"/>
      </right>
      <top/>
      <bottom style="thin">
        <color theme="1" tint="0.499984740745262"/>
      </bottom>
      <diagonal/>
    </border>
    <border>
      <left style="thin">
        <color rgb="FF000000"/>
      </left>
      <right style="thin">
        <color rgb="FF000000"/>
      </right>
      <top style="thin">
        <color rgb="FF000000"/>
      </top>
      <bottom style="thin">
        <color rgb="FF000000"/>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style="thin">
        <color theme="1" tint="0.499984740745262"/>
      </right>
      <top/>
      <bottom style="thin">
        <color theme="1" tint="0.499984740745262"/>
      </bottom>
      <diagonal/>
    </border>
    <border>
      <left/>
      <right style="thin">
        <color indexed="64"/>
      </right>
      <top style="thin">
        <color indexed="64"/>
      </top>
      <bottom style="thin">
        <color indexed="64"/>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indexed="64"/>
      </right>
      <top style="thin">
        <color theme="1" tint="0.499984740745262"/>
      </top>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theme="1" tint="0.499984740745262"/>
      </left>
      <right style="thin">
        <color indexed="64"/>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indexed="64"/>
      </left>
      <right style="thin">
        <color indexed="64"/>
      </right>
      <top style="thin">
        <color theme="1" tint="0.499984740745262"/>
      </top>
      <bottom/>
      <diagonal/>
    </border>
    <border>
      <left style="thin">
        <color indexed="64"/>
      </left>
      <right style="thin">
        <color indexed="64"/>
      </right>
      <top style="thin">
        <color theme="1" tint="0.499984740745262"/>
      </top>
      <bottom style="thin">
        <color theme="1" tint="0.499984740745262"/>
      </bottom>
      <diagonal/>
    </border>
    <border>
      <left style="thin">
        <color theme="0" tint="-0.499984740745262"/>
      </left>
      <right style="thin">
        <color indexed="64"/>
      </right>
      <top style="thin">
        <color theme="0" tint="-0.499984740745262"/>
      </top>
      <bottom/>
      <diagonal/>
    </border>
    <border>
      <left style="thin">
        <color indexed="64"/>
      </left>
      <right style="thin">
        <color indexed="64"/>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diagonal/>
    </border>
    <border>
      <left style="thin">
        <color indexed="64"/>
      </left>
      <right style="thin">
        <color theme="0" tint="-0.499984740745262"/>
      </right>
      <top/>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style="thin">
        <color rgb="FF808080"/>
      </left>
      <right style="thin">
        <color rgb="FF808080"/>
      </right>
      <top style="thin">
        <color rgb="FF808080"/>
      </top>
      <bottom style="thin">
        <color rgb="FF808080"/>
      </bottom>
      <diagonal/>
    </border>
    <border>
      <left/>
      <right/>
      <top style="thin">
        <color indexed="64"/>
      </top>
      <bottom/>
      <diagonal/>
    </border>
    <border>
      <left/>
      <right/>
      <top style="thin">
        <color indexed="64"/>
      </top>
      <bottom style="thin">
        <color indexed="64"/>
      </bottom>
      <diagonal/>
    </border>
    <border>
      <left/>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right/>
      <top style="thin">
        <color theme="1" tint="0.499984740745262"/>
      </top>
      <bottom style="thin">
        <color theme="0" tint="-0.499984740745262"/>
      </bottom>
      <diagonal/>
    </border>
    <border>
      <left style="thin">
        <color theme="1" tint="0.499984740745262"/>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theme="0" tint="-0.499984740745262"/>
      </left>
      <right style="thin">
        <color theme="0" tint="-0.499984740745262"/>
      </right>
      <top style="thin">
        <color theme="1"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4">
    <xf numFmtId="0" fontId="0" fillId="0" borderId="0"/>
    <xf numFmtId="9"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cellStyleXfs>
  <cellXfs count="376">
    <xf numFmtId="0" fontId="0" fillId="0" borderId="0" xfId="0"/>
    <xf numFmtId="0" fontId="3" fillId="0" borderId="0" xfId="0" applyFont="1"/>
    <xf numFmtId="0" fontId="2" fillId="0" borderId="1" xfId="0" applyFont="1" applyBorder="1" applyAlignment="1">
      <alignment horizontal="justify" vertical="center" wrapText="1" readingOrder="1"/>
    </xf>
    <xf numFmtId="0" fontId="2" fillId="0" borderId="1" xfId="0" applyFont="1" applyBorder="1" applyAlignment="1">
      <alignment horizontal="center" vertical="center" wrapText="1" readingOrder="1"/>
    </xf>
    <xf numFmtId="0" fontId="4" fillId="0" borderId="1" xfId="0" applyFont="1" applyBorder="1" applyAlignment="1">
      <alignment vertical="top" wrapText="1"/>
    </xf>
    <xf numFmtId="0" fontId="1" fillId="0" borderId="0" xfId="0" applyFont="1" applyAlignment="1">
      <alignment horizontal="left" vertical="top" wrapText="1" readingOrder="1"/>
    </xf>
    <xf numFmtId="0" fontId="4" fillId="0" borderId="0" xfId="0" applyFont="1" applyAlignment="1">
      <alignment vertical="top" wrapText="1"/>
    </xf>
    <xf numFmtId="0" fontId="1" fillId="0" borderId="0" xfId="0" applyFont="1" applyAlignment="1">
      <alignment horizontal="left" vertical="center" wrapText="1" readingOrder="1"/>
    </xf>
    <xf numFmtId="0" fontId="4" fillId="0" borderId="0" xfId="0" applyFont="1" applyAlignment="1">
      <alignment horizontal="left" vertical="top" wrapText="1" readingOrder="1"/>
    </xf>
    <xf numFmtId="0" fontId="1" fillId="0" borderId="8" xfId="0" applyFont="1" applyBorder="1" applyAlignment="1">
      <alignment horizontal="center" vertical="center" wrapText="1" readingOrder="1"/>
    </xf>
    <xf numFmtId="0" fontId="6" fillId="0" borderId="0" xfId="0" applyFont="1"/>
    <xf numFmtId="0" fontId="8" fillId="0" borderId="0" xfId="0" applyFont="1" applyAlignment="1">
      <alignment vertical="center"/>
    </xf>
    <xf numFmtId="0" fontId="7" fillId="0" borderId="0" xfId="0" applyFont="1"/>
    <xf numFmtId="0" fontId="9" fillId="0" borderId="0" xfId="0" applyFont="1" applyAlignment="1">
      <alignment vertical="center"/>
    </xf>
    <xf numFmtId="0" fontId="7" fillId="0" borderId="0" xfId="0" applyFont="1" applyAlignment="1">
      <alignment vertical="top" wrapText="1"/>
    </xf>
    <xf numFmtId="0" fontId="2" fillId="0" borderId="17" xfId="0" applyFont="1" applyBorder="1" applyAlignment="1">
      <alignment horizontal="justify" vertical="center" wrapText="1" readingOrder="1"/>
    </xf>
    <xf numFmtId="0" fontId="2" fillId="0" borderId="17" xfId="0" applyFont="1" applyBorder="1" applyAlignment="1">
      <alignment horizontal="center" vertical="center" wrapText="1" readingOrder="1"/>
    </xf>
    <xf numFmtId="0" fontId="4" fillId="0" borderId="24" xfId="0" applyFont="1" applyBorder="1" applyAlignment="1">
      <alignment vertical="top" wrapText="1"/>
    </xf>
    <xf numFmtId="0" fontId="4" fillId="0" borderId="26" xfId="0" applyFont="1" applyBorder="1" applyAlignment="1">
      <alignment vertical="top" wrapText="1"/>
    </xf>
    <xf numFmtId="0" fontId="1" fillId="0" borderId="0" xfId="0" applyFont="1" applyAlignment="1">
      <alignment vertical="center" wrapText="1" readingOrder="1"/>
    </xf>
    <xf numFmtId="0" fontId="1" fillId="0" borderId="1" xfId="0" applyFont="1" applyBorder="1" applyAlignment="1">
      <alignment horizontal="left" vertical="center" wrapText="1" readingOrder="1"/>
    </xf>
    <xf numFmtId="0" fontId="1" fillId="0" borderId="20" xfId="0" applyFont="1" applyBorder="1" applyAlignment="1">
      <alignment horizontal="left" vertical="center" wrapText="1" readingOrder="1"/>
    </xf>
    <xf numFmtId="0" fontId="1" fillId="0" borderId="24" xfId="0" applyFont="1" applyBorder="1" applyAlignment="1">
      <alignment horizontal="left" vertical="center" wrapText="1" readingOrder="1"/>
    </xf>
    <xf numFmtId="0" fontId="3" fillId="0" borderId="0" xfId="0" applyFont="1" applyAlignment="1">
      <alignment vertical="center"/>
    </xf>
    <xf numFmtId="0" fontId="1" fillId="0" borderId="1" xfId="0" applyFont="1" applyBorder="1" applyAlignment="1">
      <alignment vertical="center" wrapText="1" readingOrder="1"/>
    </xf>
    <xf numFmtId="0" fontId="1" fillId="0" borderId="25" xfId="0" applyFont="1" applyBorder="1" applyAlignment="1">
      <alignment vertical="center" wrapText="1" readingOrder="1"/>
    </xf>
    <xf numFmtId="0" fontId="1" fillId="0" borderId="24" xfId="0" applyFont="1" applyBorder="1" applyAlignment="1">
      <alignment vertical="center" wrapText="1" readingOrder="1"/>
    </xf>
    <xf numFmtId="0" fontId="4" fillId="0" borderId="1" xfId="0" applyFont="1" applyBorder="1" applyAlignment="1">
      <alignment vertical="center" wrapText="1"/>
    </xf>
    <xf numFmtId="0" fontId="1" fillId="0" borderId="17" xfId="0" applyFont="1" applyBorder="1" applyAlignment="1">
      <alignment horizontal="left" vertical="center" wrapText="1" readingOrder="1"/>
    </xf>
    <xf numFmtId="0" fontId="4" fillId="0" borderId="24" xfId="0" applyFont="1" applyBorder="1" applyAlignment="1">
      <alignment vertical="center" wrapText="1"/>
    </xf>
    <xf numFmtId="0" fontId="11" fillId="0" borderId="1" xfId="0" applyFont="1" applyBorder="1" applyAlignment="1">
      <alignment vertical="top" wrapText="1"/>
    </xf>
    <xf numFmtId="0" fontId="1" fillId="0" borderId="1" xfId="0" applyFont="1" applyBorder="1" applyAlignment="1">
      <alignment vertical="top" wrapText="1"/>
    </xf>
    <xf numFmtId="164" fontId="4" fillId="0" borderId="1" xfId="2" applyNumberFormat="1" applyFont="1" applyBorder="1" applyAlignment="1">
      <alignment vertical="center" wrapText="1"/>
    </xf>
    <xf numFmtId="0" fontId="4" fillId="0" borderId="1" xfId="0" applyFont="1" applyBorder="1" applyAlignment="1">
      <alignment horizontal="right" vertical="center" wrapText="1"/>
    </xf>
    <xf numFmtId="165" fontId="4" fillId="0" borderId="1" xfId="1" applyNumberFormat="1" applyFont="1" applyBorder="1" applyAlignment="1">
      <alignment vertical="center" wrapText="1"/>
    </xf>
    <xf numFmtId="0" fontId="4" fillId="0" borderId="28" xfId="0" applyFont="1" applyBorder="1" applyAlignment="1">
      <alignment vertical="top" wrapText="1"/>
    </xf>
    <xf numFmtId="0" fontId="1" fillId="0" borderId="24" xfId="0" applyFont="1" applyBorder="1" applyAlignment="1">
      <alignment vertical="top" wrapText="1"/>
    </xf>
    <xf numFmtId="0" fontId="4" fillId="2" borderId="1" xfId="0" applyFont="1" applyFill="1" applyBorder="1" applyAlignment="1">
      <alignment vertical="top" wrapText="1"/>
    </xf>
    <xf numFmtId="0" fontId="1" fillId="0" borderId="1" xfId="0" applyFont="1" applyBorder="1" applyAlignment="1">
      <alignment horizontal="left" vertical="top" wrapText="1" readingOrder="1"/>
    </xf>
    <xf numFmtId="0" fontId="3" fillId="0" borderId="0" xfId="0" applyFont="1" applyAlignment="1">
      <alignment vertical="top"/>
    </xf>
    <xf numFmtId="0" fontId="7" fillId="0" borderId="1" xfId="0" applyFont="1" applyBorder="1" applyAlignment="1">
      <alignment vertical="top" wrapText="1"/>
    </xf>
    <xf numFmtId="0" fontId="1" fillId="0" borderId="1" xfId="0" applyFont="1" applyBorder="1" applyAlignment="1">
      <alignment vertical="top" wrapText="1" readingOrder="1"/>
    </xf>
    <xf numFmtId="0" fontId="4" fillId="0" borderId="17" xfId="0" applyFont="1" applyBorder="1" applyAlignment="1">
      <alignment vertical="top" wrapText="1"/>
    </xf>
    <xf numFmtId="0" fontId="7" fillId="0" borderId="17" xfId="0" applyFont="1" applyBorder="1" applyAlignment="1">
      <alignment vertical="top" wrapText="1"/>
    </xf>
    <xf numFmtId="0" fontId="4" fillId="0" borderId="1" xfId="0" applyFont="1" applyBorder="1" applyAlignment="1">
      <alignment vertical="top" wrapText="1" readingOrder="1"/>
    </xf>
    <xf numFmtId="0" fontId="1" fillId="0" borderId="19" xfId="0" applyFont="1" applyBorder="1" applyAlignment="1">
      <alignment vertical="top" wrapText="1" readingOrder="1"/>
    </xf>
    <xf numFmtId="0" fontId="8" fillId="0" borderId="29" xfId="0" applyFont="1" applyBorder="1" applyAlignment="1">
      <alignment vertical="top"/>
    </xf>
    <xf numFmtId="0" fontId="1" fillId="0" borderId="19" xfId="0" applyFont="1" applyBorder="1" applyAlignment="1">
      <alignment horizontal="left" vertical="top" wrapText="1" readingOrder="1"/>
    </xf>
    <xf numFmtId="0" fontId="0" fillId="0" borderId="0" xfId="0" applyAlignment="1">
      <alignment vertical="top"/>
    </xf>
    <xf numFmtId="166" fontId="0" fillId="0" borderId="0" xfId="0" applyNumberFormat="1" applyAlignment="1">
      <alignment vertical="top"/>
    </xf>
    <xf numFmtId="0" fontId="1" fillId="0" borderId="17" xfId="0" applyFont="1" applyBorder="1" applyAlignment="1">
      <alignment vertical="center" wrapText="1" readingOrder="1"/>
    </xf>
    <xf numFmtId="0" fontId="1" fillId="0" borderId="1" xfId="0" applyFont="1" applyBorder="1" applyAlignment="1">
      <alignment horizontal="center" vertical="top" wrapText="1" readingOrder="1"/>
    </xf>
    <xf numFmtId="2" fontId="4" fillId="0" borderId="1" xfId="1" applyNumberFormat="1" applyFont="1" applyFill="1" applyBorder="1" applyAlignment="1">
      <alignment vertical="top" wrapText="1"/>
    </xf>
    <xf numFmtId="2" fontId="4" fillId="2" borderId="1" xfId="1" applyNumberFormat="1" applyFont="1" applyFill="1" applyBorder="1" applyAlignment="1">
      <alignment vertical="top" wrapText="1"/>
    </xf>
    <xf numFmtId="2" fontId="4" fillId="0" borderId="1" xfId="1" applyNumberFormat="1" applyFont="1" applyBorder="1" applyAlignment="1">
      <alignment vertical="top" wrapText="1"/>
    </xf>
    <xf numFmtId="167" fontId="4" fillId="0" borderId="1" xfId="2" applyNumberFormat="1" applyFont="1" applyBorder="1" applyAlignment="1">
      <alignment vertical="center" wrapText="1"/>
    </xf>
    <xf numFmtId="167" fontId="3" fillId="0" borderId="0" xfId="0" applyNumberFormat="1" applyFont="1" applyAlignment="1">
      <alignment vertical="top"/>
    </xf>
    <xf numFmtId="164" fontId="3" fillId="0" borderId="0" xfId="0" applyNumberFormat="1" applyFont="1" applyAlignment="1">
      <alignment vertical="top"/>
    </xf>
    <xf numFmtId="0" fontId="4" fillId="0" borderId="19" xfId="0" applyFont="1" applyBorder="1" applyAlignment="1">
      <alignment vertical="center" wrapText="1" readingOrder="1"/>
    </xf>
    <xf numFmtId="0" fontId="3" fillId="0" borderId="24" xfId="0" applyFont="1" applyBorder="1" applyAlignment="1">
      <alignment vertical="center"/>
    </xf>
    <xf numFmtId="0" fontId="2" fillId="0" borderId="1" xfId="0" applyFont="1" applyBorder="1" applyAlignment="1">
      <alignment horizontal="center" vertical="top" wrapText="1" readingOrder="1"/>
    </xf>
    <xf numFmtId="0" fontId="3" fillId="0" borderId="0" xfId="0" applyFont="1" applyAlignment="1">
      <alignment vertical="top" wrapText="1"/>
    </xf>
    <xf numFmtId="0" fontId="3" fillId="0" borderId="24" xfId="0" applyFont="1" applyBorder="1" applyAlignment="1">
      <alignment horizontal="right" vertical="center"/>
    </xf>
    <xf numFmtId="1" fontId="0" fillId="0" borderId="0" xfId="0" applyNumberFormat="1" applyAlignment="1">
      <alignment vertical="top"/>
    </xf>
    <xf numFmtId="0" fontId="4" fillId="3" borderId="1" xfId="0" applyFont="1" applyFill="1" applyBorder="1" applyAlignment="1">
      <alignment vertical="top" wrapText="1"/>
    </xf>
    <xf numFmtId="164" fontId="0" fillId="0" borderId="0" xfId="0" applyNumberFormat="1"/>
    <xf numFmtId="0" fontId="3" fillId="0" borderId="2" xfId="0" applyFont="1" applyBorder="1" applyAlignment="1">
      <alignment vertical="top" wrapText="1"/>
    </xf>
    <xf numFmtId="43" fontId="4" fillId="0" borderId="1" xfId="2" applyFont="1" applyFill="1" applyBorder="1" applyAlignment="1">
      <alignment vertical="center" wrapText="1"/>
    </xf>
    <xf numFmtId="0" fontId="4" fillId="0" borderId="17" xfId="0" applyFont="1" applyBorder="1" applyAlignment="1">
      <alignment vertical="center" wrapText="1"/>
    </xf>
    <xf numFmtId="164" fontId="4" fillId="0" borderId="1" xfId="2" applyNumberFormat="1" applyFont="1" applyBorder="1" applyAlignment="1">
      <alignment horizontal="right" vertical="center" wrapText="1"/>
    </xf>
    <xf numFmtId="1" fontId="4" fillId="0" borderId="1" xfId="2" applyNumberFormat="1" applyFont="1" applyBorder="1" applyAlignment="1">
      <alignment horizontal="right" vertical="center" wrapText="1"/>
    </xf>
    <xf numFmtId="0" fontId="4" fillId="0" borderId="17" xfId="0" applyFont="1" applyBorder="1" applyAlignment="1">
      <alignment horizontal="right" vertical="center" wrapText="1"/>
    </xf>
    <xf numFmtId="1" fontId="4" fillId="0" borderId="1" xfId="0" applyNumberFormat="1" applyFont="1" applyBorder="1" applyAlignment="1">
      <alignment vertical="top" wrapText="1"/>
    </xf>
    <xf numFmtId="1" fontId="1" fillId="0" borderId="1" xfId="0" applyNumberFormat="1" applyFont="1" applyBorder="1" applyAlignment="1">
      <alignment vertical="top" wrapText="1"/>
    </xf>
    <xf numFmtId="0" fontId="1" fillId="0" borderId="30" xfId="0" applyFont="1" applyBorder="1" applyAlignment="1">
      <alignment horizontal="left" vertical="top" wrapText="1" readingOrder="1"/>
    </xf>
    <xf numFmtId="0" fontId="1" fillId="0" borderId="31" xfId="0" applyFont="1" applyBorder="1" applyAlignment="1">
      <alignment horizontal="left" vertical="top" wrapText="1" readingOrder="1"/>
    </xf>
    <xf numFmtId="0" fontId="8" fillId="0" borderId="32" xfId="0" applyFont="1" applyBorder="1" applyAlignment="1">
      <alignment vertical="top"/>
    </xf>
    <xf numFmtId="0" fontId="4" fillId="0" borderId="30" xfId="0" applyFont="1" applyBorder="1" applyAlignment="1">
      <alignment vertical="top" wrapText="1"/>
    </xf>
    <xf numFmtId="0" fontId="7" fillId="0" borderId="30" xfId="0" applyFont="1" applyBorder="1" applyAlignment="1">
      <alignment vertical="top" wrapText="1"/>
    </xf>
    <xf numFmtId="0" fontId="1" fillId="0" borderId="24" xfId="0" applyFont="1" applyBorder="1" applyAlignment="1">
      <alignment vertical="center" wrapText="1"/>
    </xf>
    <xf numFmtId="0" fontId="4" fillId="0" borderId="24" xfId="0" applyFont="1" applyBorder="1" applyAlignment="1">
      <alignment horizontal="right" vertical="center" wrapText="1"/>
    </xf>
    <xf numFmtId="0" fontId="7" fillId="0" borderId="17" xfId="0" applyFont="1" applyBorder="1" applyAlignment="1">
      <alignment horizontal="right" vertical="center" wrapText="1"/>
    </xf>
    <xf numFmtId="0" fontId="1" fillId="0" borderId="24" xfId="0" applyFont="1" applyBorder="1" applyAlignment="1">
      <alignment horizontal="right" vertical="center" wrapText="1"/>
    </xf>
    <xf numFmtId="168" fontId="4" fillId="0" borderId="1" xfId="1" applyNumberFormat="1" applyFont="1" applyBorder="1" applyAlignment="1">
      <alignment horizontal="right" vertical="center" wrapText="1"/>
    </xf>
    <xf numFmtId="0" fontId="1" fillId="0" borderId="1" xfId="0" applyFont="1" applyBorder="1" applyAlignment="1">
      <alignment horizontal="right"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166" fontId="4" fillId="0" borderId="1" xfId="1" applyNumberFormat="1" applyFont="1" applyFill="1" applyBorder="1" applyAlignment="1">
      <alignment horizontal="right" vertical="center" wrapText="1"/>
    </xf>
    <xf numFmtId="166" fontId="4" fillId="0" borderId="1" xfId="1"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0" fontId="4" fillId="0" borderId="20" xfId="0" applyFont="1" applyBorder="1" applyAlignment="1">
      <alignment horizontal="left" vertical="center" wrapText="1"/>
    </xf>
    <xf numFmtId="2" fontId="4" fillId="0" borderId="1" xfId="1" applyNumberFormat="1" applyFont="1" applyBorder="1" applyAlignment="1">
      <alignment vertical="center" wrapText="1"/>
    </xf>
    <xf numFmtId="2" fontId="4" fillId="0" borderId="1" xfId="1" applyNumberFormat="1" applyFont="1" applyFill="1" applyBorder="1" applyAlignment="1">
      <alignment vertical="center" wrapText="1"/>
    </xf>
    <xf numFmtId="167" fontId="4" fillId="0" borderId="1" xfId="2" applyNumberFormat="1" applyFont="1" applyFill="1" applyBorder="1" applyAlignment="1">
      <alignment vertical="center" wrapText="1"/>
    </xf>
    <xf numFmtId="164" fontId="4" fillId="0" borderId="1" xfId="2" applyNumberFormat="1" applyFont="1" applyFill="1" applyBorder="1" applyAlignment="1">
      <alignment vertical="center" wrapText="1"/>
    </xf>
    <xf numFmtId="0" fontId="4" fillId="0" borderId="19" xfId="0" applyFont="1" applyBorder="1" applyAlignment="1">
      <alignment vertical="top" wrapText="1"/>
    </xf>
    <xf numFmtId="165" fontId="4" fillId="0" borderId="1" xfId="1" applyNumberFormat="1" applyFont="1" applyFill="1" applyBorder="1" applyAlignment="1">
      <alignment vertical="center" wrapText="1"/>
    </xf>
    <xf numFmtId="0" fontId="2" fillId="0" borderId="1" xfId="0" applyFont="1" applyBorder="1" applyAlignment="1">
      <alignment horizontal="right" vertical="center" wrapText="1" readingOrder="1"/>
    </xf>
    <xf numFmtId="0" fontId="2" fillId="0" borderId="17" xfId="0" applyFont="1" applyBorder="1" applyAlignment="1">
      <alignment horizontal="right" vertical="center" wrapText="1" readingOrder="1"/>
    </xf>
    <xf numFmtId="0" fontId="4" fillId="0" borderId="19" xfId="0" applyFont="1" applyBorder="1" applyAlignment="1">
      <alignment horizontal="right" vertical="center" wrapText="1"/>
    </xf>
    <xf numFmtId="0" fontId="0" fillId="0" borderId="24" xfId="0" applyBorder="1" applyAlignment="1">
      <alignment horizontal="right" vertical="center"/>
    </xf>
    <xf numFmtId="0" fontId="4" fillId="0" borderId="33" xfId="0" applyFont="1" applyBorder="1" applyAlignment="1">
      <alignment horizontal="right" vertical="center" wrapText="1"/>
    </xf>
    <xf numFmtId="0" fontId="4" fillId="0" borderId="34" xfId="0" applyFont="1" applyBorder="1" applyAlignment="1">
      <alignment vertical="top" wrapText="1"/>
    </xf>
    <xf numFmtId="0" fontId="4" fillId="0" borderId="17" xfId="0" applyFont="1" applyBorder="1" applyAlignment="1">
      <alignment horizontal="right" vertical="top" wrapText="1"/>
    </xf>
    <xf numFmtId="1" fontId="4" fillId="0" borderId="24" xfId="0" applyNumberFormat="1" applyFont="1" applyBorder="1" applyAlignment="1">
      <alignment horizontal="right" vertical="top" wrapText="1"/>
    </xf>
    <xf numFmtId="0" fontId="4" fillId="0" borderId="1" xfId="0" applyFont="1" applyBorder="1" applyAlignment="1">
      <alignment horizontal="right" vertical="top" wrapText="1"/>
    </xf>
    <xf numFmtId="1" fontId="0" fillId="0" borderId="0" xfId="0" applyNumberFormat="1"/>
    <xf numFmtId="2" fontId="4" fillId="0" borderId="24" xfId="0" applyNumberFormat="1" applyFont="1" applyBorder="1" applyAlignment="1">
      <alignment horizontal="right" vertical="center" wrapText="1"/>
    </xf>
    <xf numFmtId="2" fontId="4" fillId="0" borderId="24" xfId="0" applyNumberFormat="1" applyFont="1" applyBorder="1" applyAlignment="1">
      <alignment vertical="center" wrapText="1"/>
    </xf>
    <xf numFmtId="164" fontId="4" fillId="0" borderId="1" xfId="2" applyNumberFormat="1" applyFont="1" applyFill="1" applyBorder="1" applyAlignment="1">
      <alignment horizontal="right" vertical="center" wrapText="1"/>
    </xf>
    <xf numFmtId="9" fontId="3" fillId="0" borderId="24" xfId="0" applyNumberFormat="1" applyFont="1" applyBorder="1" applyAlignment="1">
      <alignment horizontal="right" vertical="center"/>
    </xf>
    <xf numFmtId="0" fontId="4" fillId="0" borderId="19" xfId="0" applyFont="1" applyBorder="1" applyAlignment="1">
      <alignment horizontal="left" vertical="top" wrapText="1"/>
    </xf>
    <xf numFmtId="0" fontId="4" fillId="0" borderId="20" xfId="0" applyFont="1" applyBorder="1" applyAlignment="1">
      <alignment horizontal="right" vertical="top" wrapText="1"/>
    </xf>
    <xf numFmtId="164" fontId="13" fillId="0" borderId="24" xfId="2" applyNumberFormat="1" applyFont="1" applyFill="1" applyBorder="1" applyAlignment="1">
      <alignment vertical="center"/>
    </xf>
    <xf numFmtId="0" fontId="1" fillId="0" borderId="26" xfId="0" applyFont="1" applyBorder="1" applyAlignment="1">
      <alignment vertical="center" wrapText="1" readingOrder="1"/>
    </xf>
    <xf numFmtId="0" fontId="1" fillId="0" borderId="35" xfId="0" applyFont="1" applyBorder="1" applyAlignment="1">
      <alignment horizontal="left" vertical="center" wrapText="1" readingOrder="1"/>
    </xf>
    <xf numFmtId="0" fontId="4" fillId="0" borderId="30" xfId="0" applyFont="1" applyBorder="1" applyAlignment="1">
      <alignment horizontal="right" vertical="top" wrapText="1"/>
    </xf>
    <xf numFmtId="164" fontId="13" fillId="0" borderId="24" xfId="2" applyNumberFormat="1" applyFont="1" applyFill="1" applyBorder="1" applyAlignment="1">
      <alignment horizontal="right" vertical="center"/>
    </xf>
    <xf numFmtId="0" fontId="4" fillId="0" borderId="28" xfId="0" applyFont="1" applyBorder="1" applyAlignment="1">
      <alignment horizontal="right" vertical="top" wrapText="1"/>
    </xf>
    <xf numFmtId="0" fontId="4" fillId="0" borderId="1" xfId="0" applyFont="1" applyBorder="1" applyAlignment="1">
      <alignment horizontal="left" vertical="center" wrapText="1" readingOrder="1"/>
    </xf>
    <xf numFmtId="0" fontId="1" fillId="0" borderId="1" xfId="0" applyFont="1" applyBorder="1" applyAlignment="1">
      <alignment horizontal="left" vertical="top" wrapText="1" readingOrder="1"/>
    </xf>
    <xf numFmtId="0" fontId="1" fillId="0" borderId="0" xfId="0" applyFont="1" applyAlignment="1">
      <alignment horizontal="left" vertical="center" wrapText="1" readingOrder="1"/>
    </xf>
    <xf numFmtId="0" fontId="1" fillId="0" borderId="17" xfId="0" applyFont="1" applyBorder="1" applyAlignment="1">
      <alignment horizontal="left" vertical="top" wrapText="1" readingOrder="1"/>
    </xf>
    <xf numFmtId="0" fontId="4" fillId="0" borderId="24" xfId="0" applyFont="1" applyBorder="1" applyAlignment="1">
      <alignment horizontal="left" vertical="top" wrapText="1" readingOrder="1"/>
    </xf>
    <xf numFmtId="0" fontId="1" fillId="0" borderId="24" xfId="0" applyFont="1" applyBorder="1" applyAlignment="1">
      <alignment horizontal="left" vertical="top" wrapText="1" readingOrder="1"/>
    </xf>
    <xf numFmtId="0" fontId="4" fillId="0" borderId="36" xfId="0" applyFont="1" applyBorder="1" applyAlignment="1">
      <alignment horizontal="right" vertical="center" wrapText="1"/>
    </xf>
    <xf numFmtId="0" fontId="4" fillId="0" borderId="19" xfId="0" applyFont="1" applyBorder="1" applyAlignment="1">
      <alignment horizontal="right" vertical="top" wrapText="1"/>
    </xf>
    <xf numFmtId="43" fontId="0" fillId="0" borderId="0" xfId="2" applyFont="1" applyBorder="1" applyAlignment="1">
      <alignment vertical="center"/>
    </xf>
    <xf numFmtId="0" fontId="1" fillId="0" borderId="37" xfId="0" applyFont="1" applyBorder="1" applyAlignment="1">
      <alignment horizontal="left" vertical="top" wrapText="1" readingOrder="1"/>
    </xf>
    <xf numFmtId="0" fontId="1" fillId="0" borderId="37" xfId="0" applyFont="1" applyBorder="1" applyAlignment="1">
      <alignment horizontal="left" vertical="center" wrapText="1" readingOrder="1"/>
    </xf>
    <xf numFmtId="0" fontId="1" fillId="0" borderId="37" xfId="0" applyFont="1" applyBorder="1" applyAlignment="1">
      <alignment vertical="center" wrapText="1" readingOrder="1"/>
    </xf>
    <xf numFmtId="0" fontId="4" fillId="0" borderId="37" xfId="0" applyFont="1" applyBorder="1" applyAlignment="1">
      <alignment vertical="top" wrapText="1"/>
    </xf>
    <xf numFmtId="0" fontId="4" fillId="0" borderId="38" xfId="0" applyFont="1" applyBorder="1" applyAlignment="1">
      <alignment vertical="top" wrapText="1"/>
    </xf>
    <xf numFmtId="0" fontId="1" fillId="0" borderId="0" xfId="0" applyFont="1" applyBorder="1" applyAlignment="1">
      <alignment horizontal="left" vertical="top" wrapText="1" readingOrder="1"/>
    </xf>
    <xf numFmtId="0" fontId="1" fillId="0" borderId="0" xfId="0" applyFont="1" applyBorder="1" applyAlignment="1">
      <alignment horizontal="left" vertical="center" wrapText="1" readingOrder="1"/>
    </xf>
    <xf numFmtId="0" fontId="1" fillId="0" borderId="0" xfId="0" applyFont="1" applyBorder="1" applyAlignment="1">
      <alignment vertical="center" wrapText="1" readingOrder="1"/>
    </xf>
    <xf numFmtId="0" fontId="4" fillId="0" borderId="0" xfId="0" applyFont="1" applyBorder="1" applyAlignment="1">
      <alignment vertical="top" wrapText="1"/>
    </xf>
    <xf numFmtId="0" fontId="4" fillId="0" borderId="44" xfId="0" applyFont="1" applyBorder="1" applyAlignment="1">
      <alignment vertical="top" wrapText="1"/>
    </xf>
    <xf numFmtId="0" fontId="4" fillId="0" borderId="0" xfId="0" applyFont="1" applyBorder="1" applyAlignment="1">
      <alignment horizontal="left" vertical="top" wrapText="1"/>
    </xf>
    <xf numFmtId="0" fontId="3" fillId="0" borderId="0" xfId="0" applyFont="1" applyBorder="1"/>
    <xf numFmtId="0" fontId="3" fillId="0" borderId="0" xfId="0" applyFont="1" applyBorder="1" applyAlignment="1">
      <alignment vertical="top"/>
    </xf>
    <xf numFmtId="0" fontId="3" fillId="0" borderId="44" xfId="0" applyFont="1" applyBorder="1"/>
    <xf numFmtId="0" fontId="2" fillId="0" borderId="45" xfId="0" applyFont="1" applyBorder="1" applyAlignment="1">
      <alignment horizontal="center" vertical="center" wrapText="1" readingOrder="1"/>
    </xf>
    <xf numFmtId="0" fontId="4" fillId="0" borderId="45" xfId="0" applyFont="1" applyBorder="1" applyAlignment="1">
      <alignment horizontal="right" vertical="top" wrapText="1"/>
    </xf>
    <xf numFmtId="0" fontId="4" fillId="0" borderId="46" xfId="0" applyFont="1" applyBorder="1" applyAlignment="1">
      <alignment vertical="top" wrapText="1"/>
    </xf>
    <xf numFmtId="0" fontId="4" fillId="0" borderId="31" xfId="0" applyFont="1" applyBorder="1" applyAlignment="1">
      <alignment vertical="top" wrapText="1"/>
    </xf>
    <xf numFmtId="43" fontId="3" fillId="0" borderId="24" xfId="2" applyFont="1" applyBorder="1" applyAlignment="1">
      <alignment vertical="center"/>
    </xf>
    <xf numFmtId="0" fontId="1" fillId="0" borderId="1" xfId="0" applyFont="1" applyBorder="1" applyAlignment="1">
      <alignment horizontal="left" vertical="top" wrapText="1" readingOrder="1"/>
    </xf>
    <xf numFmtId="0" fontId="2" fillId="0" borderId="5" xfId="0" applyFont="1" applyBorder="1" applyAlignment="1">
      <alignment horizontal="left" vertical="center" wrapText="1" readingOrder="1"/>
    </xf>
    <xf numFmtId="0" fontId="2" fillId="0" borderId="6" xfId="0" applyFont="1" applyBorder="1" applyAlignment="1">
      <alignment horizontal="left" vertical="center" wrapText="1" readingOrder="1"/>
    </xf>
    <xf numFmtId="0" fontId="2" fillId="0" borderId="7" xfId="0" applyFont="1" applyBorder="1" applyAlignment="1">
      <alignment horizontal="left" vertical="center" wrapText="1" readingOrder="1"/>
    </xf>
    <xf numFmtId="0" fontId="1" fillId="0" borderId="3" xfId="0" applyFont="1" applyBorder="1" applyAlignment="1">
      <alignment horizontal="left" vertical="center" wrapText="1" readingOrder="1"/>
    </xf>
    <xf numFmtId="0" fontId="1" fillId="0" borderId="8" xfId="0" applyFont="1" applyBorder="1" applyAlignment="1">
      <alignment horizontal="left" vertical="center" wrapText="1" readingOrder="1"/>
    </xf>
    <xf numFmtId="0" fontId="1" fillId="0" borderId="4" xfId="0" applyFont="1" applyBorder="1" applyAlignment="1">
      <alignment horizontal="left" vertical="center" wrapText="1" readingOrder="1"/>
    </xf>
    <xf numFmtId="0" fontId="1" fillId="0" borderId="14" xfId="0" applyFont="1" applyBorder="1" applyAlignment="1">
      <alignment horizontal="left" vertical="center" wrapText="1" readingOrder="1"/>
    </xf>
    <xf numFmtId="0" fontId="1" fillId="0" borderId="15" xfId="0" applyFont="1" applyBorder="1" applyAlignment="1">
      <alignment horizontal="left" vertical="center" wrapText="1" readingOrder="1"/>
    </xf>
    <xf numFmtId="0" fontId="1" fillId="0" borderId="16" xfId="0" applyFont="1" applyBorder="1" applyAlignment="1">
      <alignment horizontal="left" vertical="center" wrapText="1" readingOrder="1"/>
    </xf>
    <xf numFmtId="0" fontId="1" fillId="0" borderId="11" xfId="0" applyFont="1" applyBorder="1" applyAlignment="1">
      <alignment horizontal="left" vertical="center" wrapText="1" readingOrder="1"/>
    </xf>
    <xf numFmtId="0" fontId="1" fillId="0" borderId="0" xfId="0" applyFont="1" applyAlignment="1">
      <alignment horizontal="left" vertical="center" wrapText="1" readingOrder="1"/>
    </xf>
    <xf numFmtId="0" fontId="1" fillId="0" borderId="13" xfId="0" applyFont="1" applyBorder="1" applyAlignment="1">
      <alignment horizontal="left" vertical="center" wrapText="1" readingOrder="1"/>
    </xf>
    <xf numFmtId="43" fontId="0" fillId="0" borderId="25" xfId="2" applyFont="1" applyBorder="1" applyAlignment="1">
      <alignment horizontal="center" vertical="center"/>
    </xf>
    <xf numFmtId="43" fontId="0" fillId="0" borderId="42" xfId="2" applyFont="1" applyBorder="1" applyAlignment="1">
      <alignment horizontal="center" vertical="center"/>
    </xf>
    <xf numFmtId="43" fontId="0" fillId="0" borderId="43" xfId="2" applyFont="1" applyBorder="1" applyAlignment="1">
      <alignment horizontal="center" vertical="center"/>
    </xf>
    <xf numFmtId="0" fontId="1" fillId="0" borderId="41" xfId="0" applyFont="1" applyBorder="1" applyAlignment="1">
      <alignment horizontal="left" vertical="center" wrapText="1" readingOrder="1"/>
    </xf>
    <xf numFmtId="0" fontId="3" fillId="0" borderId="9" xfId="0" applyFont="1" applyBorder="1" applyAlignment="1">
      <alignment horizontal="left" wrapText="1"/>
    </xf>
    <xf numFmtId="0" fontId="3" fillId="0" borderId="10" xfId="0" applyFont="1" applyBorder="1" applyAlignment="1">
      <alignment horizontal="left" wrapText="1"/>
    </xf>
    <xf numFmtId="0" fontId="3" fillId="0" borderId="40" xfId="0" applyFont="1" applyBorder="1" applyAlignment="1">
      <alignment horizontal="left" wrapText="1"/>
    </xf>
    <xf numFmtId="0" fontId="2" fillId="0" borderId="3" xfId="0" applyFont="1" applyBorder="1" applyAlignment="1">
      <alignment horizontal="left" vertical="center" wrapText="1" readingOrder="1"/>
    </xf>
    <xf numFmtId="0" fontId="2" fillId="0" borderId="8" xfId="0" applyFont="1" applyBorder="1" applyAlignment="1">
      <alignment horizontal="left" vertical="center" wrapText="1" readingOrder="1"/>
    </xf>
    <xf numFmtId="0" fontId="2" fillId="0" borderId="8" xfId="0" applyFont="1" applyBorder="1" applyAlignment="1">
      <alignment vertical="center" wrapText="1" readingOrder="1"/>
    </xf>
    <xf numFmtId="0" fontId="2" fillId="0" borderId="39" xfId="0" applyFont="1" applyBorder="1" applyAlignment="1">
      <alignment horizontal="left" vertical="center" wrapText="1" readingOrder="1"/>
    </xf>
    <xf numFmtId="0" fontId="3" fillId="0" borderId="3" xfId="0" applyFont="1" applyBorder="1" applyAlignment="1">
      <alignment horizontal="left" vertical="top" wrapText="1"/>
    </xf>
    <xf numFmtId="0" fontId="3" fillId="0" borderId="8" xfId="0" applyFont="1" applyBorder="1" applyAlignment="1">
      <alignment horizontal="left" vertical="top" wrapText="1"/>
    </xf>
    <xf numFmtId="0" fontId="3" fillId="0" borderId="4" xfId="0" applyFont="1" applyBorder="1" applyAlignment="1">
      <alignment horizontal="left" vertical="top" wrapText="1"/>
    </xf>
    <xf numFmtId="0" fontId="2" fillId="0" borderId="4" xfId="0" applyFont="1" applyBorder="1" applyAlignment="1">
      <alignment horizontal="left" vertical="center" wrapText="1" readingOrder="1"/>
    </xf>
    <xf numFmtId="0" fontId="3" fillId="0" borderId="12" xfId="0" applyFont="1" applyBorder="1" applyAlignment="1">
      <alignment horizontal="left" wrapText="1"/>
    </xf>
    <xf numFmtId="0" fontId="1" fillId="0" borderId="9" xfId="0" applyFont="1" applyBorder="1" applyAlignment="1">
      <alignment horizontal="left" vertical="center" wrapText="1" readingOrder="1"/>
    </xf>
    <xf numFmtId="0" fontId="1" fillId="0" borderId="10" xfId="0" applyFont="1" applyBorder="1" applyAlignment="1">
      <alignment horizontal="left" vertical="center" wrapText="1" readingOrder="1"/>
    </xf>
    <xf numFmtId="0" fontId="1" fillId="0" borderId="10" xfId="0" applyFont="1" applyBorder="1" applyAlignment="1">
      <alignment vertical="center" wrapText="1" readingOrder="1"/>
    </xf>
    <xf numFmtId="0" fontId="1" fillId="0" borderId="40" xfId="0" applyFont="1" applyBorder="1" applyAlignment="1">
      <alignment horizontal="left" vertical="center" wrapText="1" readingOrder="1"/>
    </xf>
    <xf numFmtId="0" fontId="1" fillId="0" borderId="39" xfId="0" applyFont="1" applyBorder="1" applyAlignment="1">
      <alignment horizontal="left" vertical="center" wrapText="1" readingOrder="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41" xfId="0" applyFont="1" applyBorder="1" applyAlignment="1">
      <alignment horizontal="left" vertical="top" wrapText="1"/>
    </xf>
    <xf numFmtId="43" fontId="3" fillId="0" borderId="25" xfId="2" applyFont="1" applyBorder="1" applyAlignment="1">
      <alignment horizontal="right" vertical="center"/>
    </xf>
    <xf numFmtId="43" fontId="3" fillId="0" borderId="43" xfId="2" applyFont="1" applyBorder="1" applyAlignment="1">
      <alignment horizontal="right" vertical="center"/>
    </xf>
    <xf numFmtId="0" fontId="1" fillId="0" borderId="17" xfId="0" applyFont="1" applyBorder="1" applyAlignment="1">
      <alignment horizontal="left" vertical="top" wrapText="1" readingOrder="1"/>
    </xf>
    <xf numFmtId="0" fontId="1" fillId="0" borderId="27" xfId="0" applyFont="1" applyBorder="1" applyAlignment="1">
      <alignment horizontal="left" vertical="top" wrapText="1" readingOrder="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4" fillId="0" borderId="4"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2" xfId="0" applyFont="1" applyBorder="1" applyAlignment="1">
      <alignment horizontal="left" vertical="top" wrapText="1"/>
    </xf>
    <xf numFmtId="0" fontId="4" fillId="0" borderId="24" xfId="0" applyFont="1" applyBorder="1" applyAlignment="1">
      <alignment horizontal="left" vertical="top" wrapText="1" readingOrder="1"/>
    </xf>
    <xf numFmtId="0" fontId="4" fillId="0" borderId="11" xfId="0" applyFont="1" applyBorder="1" applyAlignment="1">
      <alignment horizontal="left" vertical="center" wrapText="1" readingOrder="1"/>
    </xf>
    <xf numFmtId="0" fontId="4" fillId="0" borderId="0" xfId="0" applyFont="1" applyAlignment="1">
      <alignment horizontal="left" vertical="center" wrapText="1" readingOrder="1"/>
    </xf>
    <xf numFmtId="0" fontId="4" fillId="0" borderId="13" xfId="0" applyFont="1" applyBorder="1" applyAlignment="1">
      <alignment horizontal="left" vertical="center" wrapText="1" readingOrder="1"/>
    </xf>
    <xf numFmtId="0" fontId="4" fillId="0" borderId="21" xfId="0" applyFont="1" applyBorder="1" applyAlignment="1">
      <alignment horizontal="left" vertical="center" wrapText="1" readingOrder="1"/>
    </xf>
    <xf numFmtId="0" fontId="4" fillId="0" borderId="22" xfId="0" applyFont="1" applyBorder="1" applyAlignment="1">
      <alignment horizontal="left" vertical="center" wrapText="1" readingOrder="1"/>
    </xf>
    <xf numFmtId="0" fontId="4" fillId="0" borderId="23" xfId="0" applyFont="1" applyBorder="1" applyAlignment="1">
      <alignment horizontal="left" vertical="center" wrapText="1" readingOrder="1"/>
    </xf>
    <xf numFmtId="0" fontId="1" fillId="0" borderId="14" xfId="0" applyFont="1" applyBorder="1" applyAlignment="1">
      <alignment vertical="center" wrapText="1" readingOrder="1"/>
    </xf>
    <xf numFmtId="0" fontId="1" fillId="0" borderId="15" xfId="0" applyFont="1" applyBorder="1" applyAlignment="1">
      <alignment vertical="center" wrapText="1" readingOrder="1"/>
    </xf>
    <xf numFmtId="0" fontId="1" fillId="0" borderId="16" xfId="0" applyFont="1" applyBorder="1" applyAlignment="1">
      <alignment vertical="center" wrapText="1" readingOrder="1"/>
    </xf>
    <xf numFmtId="0" fontId="1" fillId="0" borderId="11" xfId="0" applyFont="1" applyBorder="1" applyAlignment="1">
      <alignment vertical="center" wrapText="1" readingOrder="1"/>
    </xf>
    <xf numFmtId="0" fontId="1" fillId="0" borderId="0" xfId="0" applyFont="1" applyAlignment="1">
      <alignment vertical="center" wrapText="1" readingOrder="1"/>
    </xf>
    <xf numFmtId="0" fontId="1" fillId="0" borderId="13" xfId="0" applyFont="1" applyBorder="1" applyAlignment="1">
      <alignment vertical="center" wrapText="1" readingOrder="1"/>
    </xf>
    <xf numFmtId="0" fontId="2" fillId="0" borderId="3" xfId="0" applyFont="1" applyBorder="1" applyAlignment="1">
      <alignment vertical="center" wrapText="1" readingOrder="1"/>
    </xf>
    <xf numFmtId="0" fontId="2" fillId="0" borderId="4" xfId="0" applyFont="1" applyBorder="1" applyAlignment="1">
      <alignment vertical="center" wrapText="1" readingOrder="1"/>
    </xf>
    <xf numFmtId="0" fontId="1" fillId="0" borderId="3" xfId="0" applyFont="1" applyBorder="1" applyAlignment="1">
      <alignment vertical="center" wrapText="1" readingOrder="1"/>
    </xf>
    <xf numFmtId="0" fontId="1" fillId="0" borderId="8" xfId="0" applyFont="1" applyBorder="1" applyAlignment="1">
      <alignment vertical="center" wrapText="1" readingOrder="1"/>
    </xf>
    <xf numFmtId="0" fontId="1" fillId="0" borderId="4" xfId="0" applyFont="1" applyBorder="1" applyAlignment="1">
      <alignment vertical="center" wrapText="1" readingOrder="1"/>
    </xf>
    <xf numFmtId="0" fontId="1" fillId="0" borderId="24" xfId="0" applyFont="1" applyBorder="1" applyAlignment="1">
      <alignment horizontal="left" vertical="top" wrapText="1" readingOrder="1"/>
    </xf>
    <xf numFmtId="0" fontId="1" fillId="0" borderId="3" xfId="0" applyFont="1" applyBorder="1" applyAlignment="1">
      <alignment horizontal="left" vertical="top" wrapText="1" readingOrder="1"/>
    </xf>
    <xf numFmtId="0" fontId="1" fillId="0" borderId="8" xfId="0" applyFont="1" applyBorder="1" applyAlignment="1">
      <alignment horizontal="left" vertical="top" wrapText="1" readingOrder="1"/>
    </xf>
    <xf numFmtId="0" fontId="1" fillId="0" borderId="4" xfId="0" applyFont="1" applyBorder="1" applyAlignment="1">
      <alignment horizontal="left" vertical="top" wrapText="1" readingOrder="1"/>
    </xf>
    <xf numFmtId="0" fontId="1" fillId="0" borderId="18" xfId="0" applyFont="1" applyBorder="1" applyAlignment="1">
      <alignment horizontal="left" vertical="top" wrapText="1" readingOrder="1"/>
    </xf>
    <xf numFmtId="0" fontId="4" fillId="0" borderId="3" xfId="0" applyFont="1" applyBorder="1" applyAlignment="1">
      <alignment horizontal="left" vertical="top" wrapText="1" readingOrder="1"/>
    </xf>
    <xf numFmtId="0" fontId="4" fillId="0" borderId="8" xfId="0" applyFont="1" applyBorder="1" applyAlignment="1">
      <alignment horizontal="left" vertical="top" wrapText="1" readingOrder="1"/>
    </xf>
    <xf numFmtId="0" fontId="4" fillId="0" borderId="4" xfId="0" applyFont="1" applyBorder="1" applyAlignment="1">
      <alignment horizontal="left" vertical="top" wrapText="1" readingOrder="1"/>
    </xf>
    <xf numFmtId="0" fontId="1" fillId="0" borderId="12" xfId="0" applyFont="1" applyBorder="1" applyAlignment="1">
      <alignment horizontal="left" vertical="center" wrapText="1" readingOrder="1"/>
    </xf>
    <xf numFmtId="0" fontId="1" fillId="0" borderId="15" xfId="0" applyFont="1" applyBorder="1" applyAlignment="1">
      <alignment horizontal="center" vertical="top" wrapText="1" readingOrder="1"/>
    </xf>
    <xf numFmtId="0" fontId="4" fillId="0" borderId="3" xfId="0" applyFont="1" applyBorder="1" applyAlignment="1">
      <alignment horizontal="left" vertical="center" wrapText="1" readingOrder="1"/>
    </xf>
    <xf numFmtId="0" fontId="4" fillId="0" borderId="8" xfId="0" applyFont="1" applyBorder="1" applyAlignment="1">
      <alignment horizontal="left" vertical="center" wrapText="1" readingOrder="1"/>
    </xf>
    <xf numFmtId="0" fontId="4" fillId="0" borderId="4" xfId="0" applyFont="1" applyBorder="1" applyAlignment="1">
      <alignment horizontal="left" vertical="center" wrapText="1" readingOrder="1"/>
    </xf>
    <xf numFmtId="0" fontId="4" fillId="0" borderId="8" xfId="0" applyFont="1" applyBorder="1" applyAlignment="1">
      <alignment vertical="center" wrapText="1" readingOrder="1"/>
    </xf>
    <xf numFmtId="44" fontId="4" fillId="0" borderId="1" xfId="3" applyFont="1" applyFill="1" applyBorder="1" applyAlignment="1">
      <alignment horizontal="right" vertical="top" wrapText="1"/>
    </xf>
    <xf numFmtId="0" fontId="14" fillId="0" borderId="24" xfId="0" applyFont="1" applyBorder="1" applyAlignment="1">
      <alignment vertical="top" wrapText="1"/>
    </xf>
    <xf numFmtId="0" fontId="1" fillId="0" borderId="28" xfId="0" applyFont="1" applyBorder="1" applyAlignment="1">
      <alignment horizontal="left" vertical="top" wrapText="1" readingOrder="1"/>
    </xf>
    <xf numFmtId="1" fontId="4" fillId="0" borderId="1" xfId="0" applyNumberFormat="1" applyFont="1" applyBorder="1" applyAlignment="1">
      <alignment horizontal="right" vertical="top" wrapText="1"/>
    </xf>
    <xf numFmtId="0" fontId="4" fillId="0" borderId="1" xfId="0" applyFont="1" applyBorder="1" applyAlignment="1">
      <alignment horizontal="left" vertical="top" wrapText="1" readingOrder="1"/>
    </xf>
    <xf numFmtId="43" fontId="4" fillId="0" borderId="1" xfId="2" applyFont="1" applyFill="1" applyBorder="1" applyAlignment="1">
      <alignment vertical="top" wrapText="1"/>
    </xf>
    <xf numFmtId="9" fontId="4" fillId="0" borderId="1" xfId="0" applyNumberFormat="1" applyFont="1" applyBorder="1" applyAlignment="1">
      <alignment horizontal="right" vertical="top" wrapText="1"/>
    </xf>
    <xf numFmtId="0" fontId="2" fillId="0" borderId="19" xfId="0" applyFont="1" applyBorder="1" applyAlignment="1">
      <alignment horizontal="left" vertical="center" wrapText="1" readingOrder="1"/>
    </xf>
    <xf numFmtId="0" fontId="2" fillId="0" borderId="46" xfId="0" applyFont="1" applyBorder="1" applyAlignment="1">
      <alignment horizontal="left" vertical="center" wrapText="1" readingOrder="1"/>
    </xf>
    <xf numFmtId="0" fontId="2" fillId="0" borderId="20" xfId="0" applyFont="1" applyBorder="1" applyAlignment="1">
      <alignment horizontal="left" vertical="center" wrapText="1" readingOrder="1"/>
    </xf>
    <xf numFmtId="0" fontId="1" fillId="0" borderId="47" xfId="0" applyFont="1" applyBorder="1" applyAlignment="1">
      <alignment horizontal="left" vertical="center" wrapText="1" readingOrder="1"/>
    </xf>
    <xf numFmtId="0" fontId="1" fillId="0" borderId="48" xfId="0" applyFont="1" applyBorder="1" applyAlignment="1">
      <alignment horizontal="left" vertical="center" wrapText="1" readingOrder="1"/>
    </xf>
    <xf numFmtId="0" fontId="1" fillId="0" borderId="49" xfId="0" applyFont="1" applyBorder="1" applyAlignment="1">
      <alignment horizontal="left" vertical="center" wrapText="1" readingOrder="1"/>
    </xf>
    <xf numFmtId="0" fontId="1" fillId="0" borderId="2" xfId="0" applyFont="1" applyBorder="1" applyAlignment="1">
      <alignment horizontal="left" vertical="center" wrapText="1" readingOrder="1"/>
    </xf>
    <xf numFmtId="0" fontId="1" fillId="0" borderId="34" xfId="0" applyFont="1" applyBorder="1" applyAlignment="1">
      <alignment horizontal="left" vertical="center" wrapText="1" readingOrder="1"/>
    </xf>
    <xf numFmtId="0" fontId="1" fillId="0" borderId="19" xfId="0" applyFont="1" applyBorder="1" applyAlignment="1">
      <alignment horizontal="left" vertical="top" wrapText="1" readingOrder="1"/>
    </xf>
    <xf numFmtId="0" fontId="1" fillId="0" borderId="46" xfId="0" applyFont="1" applyBorder="1" applyAlignment="1">
      <alignment horizontal="left" vertical="top" wrapText="1" readingOrder="1"/>
    </xf>
    <xf numFmtId="0" fontId="1" fillId="0" borderId="20" xfId="0" applyFont="1" applyBorder="1" applyAlignment="1">
      <alignment horizontal="left" vertical="top" wrapText="1" readingOrder="1"/>
    </xf>
    <xf numFmtId="168" fontId="4" fillId="0" borderId="1" xfId="0" applyNumberFormat="1" applyFont="1" applyBorder="1" applyAlignment="1">
      <alignment horizontal="right" vertical="top" wrapText="1"/>
    </xf>
    <xf numFmtId="0" fontId="2" fillId="0" borderId="18" xfId="0" applyFont="1" applyBorder="1" applyAlignment="1">
      <alignment horizontal="center" vertical="center" wrapText="1" readingOrder="1"/>
    </xf>
    <xf numFmtId="2" fontId="4" fillId="0" borderId="1" xfId="0" applyNumberFormat="1" applyFont="1" applyBorder="1" applyAlignment="1">
      <alignment horizontal="right" vertical="top" wrapText="1"/>
    </xf>
    <xf numFmtId="0" fontId="15" fillId="0" borderId="1" xfId="0" applyFont="1" applyBorder="1" applyAlignment="1">
      <alignment vertical="top" wrapText="1"/>
    </xf>
    <xf numFmtId="165" fontId="4" fillId="0" borderId="1" xfId="0" applyNumberFormat="1" applyFont="1" applyBorder="1" applyAlignment="1">
      <alignment horizontal="right" vertical="top" wrapText="1"/>
    </xf>
    <xf numFmtId="165" fontId="16" fillId="0" borderId="1" xfId="0" applyNumberFormat="1" applyFont="1" applyBorder="1" applyAlignment="1">
      <alignment horizontal="right" vertical="top" wrapText="1"/>
    </xf>
    <xf numFmtId="0" fontId="16" fillId="0" borderId="1" xfId="0" applyFont="1" applyBorder="1" applyAlignment="1">
      <alignment horizontal="right" vertical="top" wrapText="1"/>
    </xf>
    <xf numFmtId="0" fontId="15" fillId="0" borderId="1" xfId="0" applyFont="1" applyBorder="1" applyAlignment="1">
      <alignment horizontal="right" vertical="top" wrapText="1"/>
    </xf>
    <xf numFmtId="2" fontId="4" fillId="0" borderId="24" xfId="0" applyNumberFormat="1" applyFont="1" applyBorder="1" applyAlignment="1">
      <alignment horizontal="right" vertical="top" wrapText="1"/>
    </xf>
    <xf numFmtId="2" fontId="0" fillId="0" borderId="50" xfId="0" applyNumberFormat="1" applyBorder="1" applyAlignment="1">
      <alignment horizontal="right"/>
    </xf>
    <xf numFmtId="0" fontId="0" fillId="0" borderId="0" xfId="0" applyAlignment="1">
      <alignment horizontal="right"/>
    </xf>
    <xf numFmtId="2" fontId="4" fillId="0" borderId="51" xfId="0" applyNumberFormat="1" applyFont="1" applyBorder="1" applyAlignment="1">
      <alignment horizontal="right" vertical="top" wrapText="1"/>
    </xf>
    <xf numFmtId="2" fontId="4" fillId="0" borderId="20" xfId="0" applyNumberFormat="1" applyFont="1" applyBorder="1" applyAlignment="1">
      <alignment horizontal="right" vertical="top" wrapText="1"/>
    </xf>
    <xf numFmtId="0" fontId="15" fillId="0" borderId="51" xfId="0" applyFont="1" applyBorder="1" applyAlignment="1">
      <alignment horizontal="right" vertical="top" wrapText="1"/>
    </xf>
    <xf numFmtId="0" fontId="15" fillId="0" borderId="20" xfId="0" applyFont="1" applyBorder="1" applyAlignment="1">
      <alignment horizontal="right" vertical="top" wrapText="1"/>
    </xf>
    <xf numFmtId="1" fontId="0" fillId="0" borderId="43" xfId="0" applyNumberFormat="1" applyBorder="1" applyAlignment="1">
      <alignment horizontal="right"/>
    </xf>
    <xf numFmtId="1" fontId="0" fillId="0" borderId="0" xfId="0" applyNumberFormat="1" applyAlignment="1">
      <alignment horizontal="right"/>
    </xf>
    <xf numFmtId="0" fontId="4" fillId="0" borderId="33" xfId="0" applyFont="1" applyBorder="1" applyAlignment="1">
      <alignment vertical="top" wrapText="1"/>
    </xf>
    <xf numFmtId="2" fontId="0" fillId="0" borderId="0" xfId="0" applyNumberFormat="1" applyAlignment="1">
      <alignment vertical="top"/>
    </xf>
    <xf numFmtId="2" fontId="3" fillId="0" borderId="0" xfId="0" applyNumberFormat="1" applyFont="1"/>
    <xf numFmtId="0" fontId="1" fillId="0" borderId="52" xfId="0" applyFont="1" applyBorder="1" applyAlignment="1">
      <alignment horizontal="left" vertical="center" wrapText="1" readingOrder="1"/>
    </xf>
    <xf numFmtId="0" fontId="1" fillId="0" borderId="53" xfId="0" applyFont="1" applyBorder="1" applyAlignment="1">
      <alignment horizontal="left" vertical="center" wrapText="1" readingOrder="1"/>
    </xf>
    <xf numFmtId="0" fontId="1" fillId="0" borderId="54" xfId="0" applyFont="1" applyBorder="1" applyAlignment="1">
      <alignment horizontal="left" vertical="center" wrapText="1" readingOrder="1"/>
    </xf>
    <xf numFmtId="0" fontId="1" fillId="0" borderId="55" xfId="0" applyFont="1" applyBorder="1" applyAlignment="1">
      <alignment horizontal="left" vertical="center" wrapText="1" readingOrder="1"/>
    </xf>
    <xf numFmtId="0" fontId="1" fillId="0" borderId="56" xfId="0" applyFont="1" applyBorder="1" applyAlignment="1">
      <alignment horizontal="left" vertical="center" wrapText="1" readingOrder="1"/>
    </xf>
    <xf numFmtId="0" fontId="1" fillId="0" borderId="57" xfId="0" applyFont="1" applyBorder="1" applyAlignment="1">
      <alignment horizontal="left" vertical="center" wrapText="1" readingOrder="1"/>
    </xf>
    <xf numFmtId="0" fontId="1" fillId="0" borderId="58" xfId="0" applyFont="1" applyBorder="1" applyAlignment="1">
      <alignment horizontal="left" vertical="center" wrapText="1" readingOrder="1"/>
    </xf>
    <xf numFmtId="0" fontId="1" fillId="0" borderId="42" xfId="0" applyFont="1" applyBorder="1" applyAlignment="1">
      <alignment horizontal="left" vertical="center" wrapText="1" readingOrder="1"/>
    </xf>
    <xf numFmtId="0" fontId="1" fillId="0" borderId="59" xfId="0" applyFont="1" applyBorder="1" applyAlignment="1">
      <alignment horizontal="left" vertical="center" wrapText="1" readingOrder="1"/>
    </xf>
    <xf numFmtId="0" fontId="1" fillId="0" borderId="5" xfId="0" applyFont="1" applyBorder="1" applyAlignment="1">
      <alignment horizontal="left" vertical="center" wrapText="1" readingOrder="1"/>
    </xf>
    <xf numFmtId="0" fontId="1" fillId="0" borderId="6" xfId="0" applyFont="1" applyBorder="1" applyAlignment="1">
      <alignment horizontal="left" vertical="center" wrapText="1" readingOrder="1"/>
    </xf>
    <xf numFmtId="0" fontId="1" fillId="0" borderId="7" xfId="0" applyFont="1" applyBorder="1" applyAlignment="1">
      <alignment horizontal="left" vertical="center" wrapText="1" readingOrder="1"/>
    </xf>
    <xf numFmtId="2" fontId="4" fillId="0" borderId="1" xfId="0" applyNumberFormat="1" applyFont="1" applyBorder="1" applyAlignment="1">
      <alignment vertical="top" wrapText="1"/>
    </xf>
    <xf numFmtId="0" fontId="1" fillId="0" borderId="21" xfId="0" applyFont="1" applyBorder="1" applyAlignment="1">
      <alignment horizontal="left" vertical="center" wrapText="1" readingOrder="1"/>
    </xf>
    <xf numFmtId="0" fontId="1" fillId="0" borderId="22" xfId="0" applyFont="1" applyBorder="1" applyAlignment="1">
      <alignment horizontal="left" vertical="center" wrapText="1" readingOrder="1"/>
    </xf>
    <xf numFmtId="0" fontId="1" fillId="0" borderId="23" xfId="0" applyFont="1" applyBorder="1" applyAlignment="1">
      <alignment horizontal="left" vertical="center" wrapText="1" readingOrder="1"/>
    </xf>
    <xf numFmtId="43" fontId="3" fillId="0" borderId="42" xfId="2" applyFont="1" applyBorder="1" applyAlignment="1">
      <alignment horizontal="right" vertical="center"/>
    </xf>
    <xf numFmtId="0" fontId="7" fillId="0" borderId="19" xfId="0" applyFont="1" applyBorder="1" applyAlignment="1">
      <alignment vertical="top" wrapText="1"/>
    </xf>
    <xf numFmtId="0" fontId="3" fillId="0" borderId="30" xfId="0" applyFont="1" applyBorder="1" applyAlignment="1">
      <alignment vertical="top" wrapText="1"/>
    </xf>
    <xf numFmtId="0" fontId="2" fillId="0" borderId="21" xfId="0" applyFont="1" applyBorder="1" applyAlignment="1">
      <alignment horizontal="left" vertical="center" wrapText="1" readingOrder="1"/>
    </xf>
    <xf numFmtId="0" fontId="2" fillId="0" borderId="22" xfId="0" applyFont="1" applyBorder="1" applyAlignment="1">
      <alignment horizontal="left" vertical="center" wrapText="1" readingOrder="1"/>
    </xf>
    <xf numFmtId="0" fontId="2" fillId="0" borderId="23" xfId="0" applyFont="1" applyBorder="1" applyAlignment="1">
      <alignment horizontal="left" vertical="center" wrapText="1" readingOrder="1"/>
    </xf>
    <xf numFmtId="0" fontId="1" fillId="0" borderId="60" xfId="0" applyFont="1" applyBorder="1" applyAlignment="1">
      <alignment horizontal="left" vertical="center" wrapText="1" readingOrder="1"/>
    </xf>
    <xf numFmtId="0" fontId="1" fillId="0" borderId="61" xfId="0" applyFont="1" applyBorder="1" applyAlignment="1">
      <alignment horizontal="left" vertical="center" wrapText="1" readingOrder="1"/>
    </xf>
    <xf numFmtId="0" fontId="1" fillId="0" borderId="62" xfId="0" applyFont="1" applyBorder="1" applyAlignment="1">
      <alignment horizontal="left" vertical="center" wrapText="1" readingOrder="1"/>
    </xf>
    <xf numFmtId="9" fontId="1" fillId="0" borderId="25" xfId="1" applyFont="1" applyBorder="1" applyAlignment="1">
      <alignment horizontal="right" vertical="top" wrapText="1" readingOrder="1"/>
    </xf>
    <xf numFmtId="10" fontId="4" fillId="0" borderId="1" xfId="0" applyNumberFormat="1" applyFont="1" applyBorder="1" applyAlignment="1">
      <alignment horizontal="right" vertical="top" wrapText="1"/>
    </xf>
    <xf numFmtId="0" fontId="4" fillId="0" borderId="24" xfId="0" applyFont="1" applyBorder="1" applyAlignment="1">
      <alignment horizontal="right" vertical="top" wrapText="1" readingOrder="1"/>
    </xf>
    <xf numFmtId="0" fontId="1" fillId="0" borderId="28" xfId="0" applyFont="1" applyBorder="1" applyAlignment="1">
      <alignment horizontal="left" vertical="top" wrapText="1" readingOrder="1"/>
    </xf>
    <xf numFmtId="43" fontId="4" fillId="0" borderId="1" xfId="2" applyFont="1" applyBorder="1" applyAlignment="1">
      <alignment horizontal="right" vertical="top" wrapText="1"/>
    </xf>
    <xf numFmtId="10" fontId="4" fillId="0" borderId="1" xfId="0" applyNumberFormat="1" applyFont="1" applyBorder="1" applyAlignment="1">
      <alignment vertical="top" wrapText="1"/>
    </xf>
    <xf numFmtId="10" fontId="19" fillId="0" borderId="1" xfId="0" applyNumberFormat="1" applyFont="1" applyBorder="1" applyAlignment="1">
      <alignment vertical="top" wrapText="1"/>
    </xf>
    <xf numFmtId="0" fontId="19" fillId="0" borderId="1" xfId="0" applyFont="1" applyBorder="1" applyAlignment="1">
      <alignment vertical="top" wrapText="1"/>
    </xf>
    <xf numFmtId="0" fontId="4" fillId="0" borderId="9" xfId="0" applyFont="1" applyBorder="1" applyAlignment="1">
      <alignment horizontal="left" vertical="center" wrapText="1" readingOrder="1"/>
    </xf>
    <xf numFmtId="0" fontId="4" fillId="0" borderId="10" xfId="0" applyFont="1" applyBorder="1" applyAlignment="1">
      <alignment horizontal="left" vertical="center" wrapText="1" readingOrder="1"/>
    </xf>
    <xf numFmtId="0" fontId="4" fillId="0" borderId="12" xfId="0" applyFont="1" applyBorder="1" applyAlignment="1">
      <alignment horizontal="left" vertical="center" wrapText="1" readingOrder="1"/>
    </xf>
    <xf numFmtId="0" fontId="4" fillId="0" borderId="20" xfId="0" applyFont="1" applyBorder="1" applyAlignment="1">
      <alignment vertical="top" wrapText="1"/>
    </xf>
    <xf numFmtId="0" fontId="20" fillId="0" borderId="24" xfId="0" applyFont="1" applyBorder="1" applyAlignment="1">
      <alignment vertical="top" wrapText="1"/>
    </xf>
    <xf numFmtId="0" fontId="21" fillId="4" borderId="63" xfId="0" applyFont="1" applyFill="1" applyBorder="1" applyAlignment="1">
      <alignment wrapText="1"/>
    </xf>
    <xf numFmtId="9" fontId="4" fillId="0" borderId="1" xfId="0" applyNumberFormat="1" applyFont="1" applyBorder="1" applyAlignment="1">
      <alignment vertical="top" wrapText="1"/>
    </xf>
    <xf numFmtId="0" fontId="11" fillId="0" borderId="17" xfId="0" applyFont="1" applyBorder="1" applyAlignment="1">
      <alignment vertical="top" wrapText="1"/>
    </xf>
    <xf numFmtId="0" fontId="1" fillId="0" borderId="17" xfId="0" applyFont="1" applyBorder="1" applyAlignment="1">
      <alignment vertical="top" wrapText="1"/>
    </xf>
    <xf numFmtId="0" fontId="4" fillId="0" borderId="19" xfId="0" applyFont="1" applyBorder="1" applyAlignment="1">
      <alignment horizontal="left" vertical="top" wrapText="1" readingOrder="1"/>
    </xf>
    <xf numFmtId="0" fontId="11" fillId="0" borderId="24" xfId="0" applyFont="1" applyBorder="1" applyAlignment="1">
      <alignment vertical="top" wrapText="1"/>
    </xf>
    <xf numFmtId="0" fontId="15" fillId="0" borderId="24" xfId="0" applyFont="1" applyBorder="1" applyAlignment="1">
      <alignment vertical="top" wrapText="1"/>
    </xf>
    <xf numFmtId="0" fontId="22" fillId="0" borderId="24" xfId="0" applyFont="1" applyBorder="1" applyAlignment="1">
      <alignment vertical="top" wrapText="1"/>
    </xf>
    <xf numFmtId="0" fontId="4" fillId="0" borderId="64" xfId="0" applyFont="1" applyBorder="1" applyAlignment="1">
      <alignment vertical="top" wrapText="1"/>
    </xf>
    <xf numFmtId="0" fontId="2" fillId="0" borderId="24" xfId="0" applyFont="1" applyBorder="1" applyAlignment="1">
      <alignment horizontal="left" vertical="center" wrapText="1" readingOrder="1"/>
    </xf>
    <xf numFmtId="0" fontId="2" fillId="0" borderId="43" xfId="0" applyFont="1" applyBorder="1" applyAlignment="1">
      <alignment horizontal="left" vertical="center" wrapText="1" readingOrder="1"/>
    </xf>
    <xf numFmtId="0" fontId="3" fillId="0" borderId="0" xfId="0" applyFont="1" applyAlignment="1">
      <alignment horizontal="left"/>
    </xf>
    <xf numFmtId="14" fontId="4" fillId="0" borderId="17" xfId="0" applyNumberFormat="1" applyFont="1" applyBorder="1" applyAlignment="1">
      <alignment vertical="top" wrapText="1"/>
    </xf>
    <xf numFmtId="0" fontId="0" fillId="0" borderId="65" xfId="0" applyBorder="1"/>
    <xf numFmtId="0" fontId="4" fillId="0" borderId="65" xfId="0" applyFont="1" applyBorder="1" applyAlignment="1">
      <alignment vertical="top" wrapText="1"/>
    </xf>
    <xf numFmtId="0" fontId="1" fillId="0" borderId="25" xfId="0" applyFont="1" applyBorder="1" applyAlignment="1">
      <alignment horizontal="left" vertical="center" wrapText="1" readingOrder="1"/>
    </xf>
    <xf numFmtId="0" fontId="1" fillId="0" borderId="31" xfId="0" applyFont="1" applyBorder="1" applyAlignment="1">
      <alignment horizontal="left" vertical="center" wrapText="1" readingOrder="1"/>
    </xf>
    <xf numFmtId="0" fontId="1" fillId="0" borderId="66" xfId="0" applyFont="1" applyBorder="1" applyAlignment="1">
      <alignment horizontal="left" vertical="center" wrapText="1" readingOrder="1"/>
    </xf>
    <xf numFmtId="0" fontId="1" fillId="0" borderId="67" xfId="0" applyFont="1" applyBorder="1" applyAlignment="1">
      <alignment horizontal="left" vertical="center" wrapText="1" readingOrder="1"/>
    </xf>
    <xf numFmtId="0" fontId="17" fillId="0" borderId="17" xfId="0" applyFont="1" applyBorder="1" applyAlignment="1">
      <alignment horizontal="justify" vertical="center" wrapText="1" readingOrder="1"/>
    </xf>
    <xf numFmtId="0" fontId="1" fillId="0" borderId="20" xfId="0" applyFont="1" applyBorder="1" applyAlignment="1">
      <alignment horizontal="left" vertical="top" wrapText="1" readingOrder="1"/>
    </xf>
    <xf numFmtId="0" fontId="14" fillId="0" borderId="1" xfId="0" applyFont="1" applyBorder="1" applyAlignment="1">
      <alignment vertical="top" wrapText="1"/>
    </xf>
    <xf numFmtId="0" fontId="14" fillId="0" borderId="1" xfId="0" applyFont="1" applyBorder="1" applyAlignment="1">
      <alignment horizontal="right" vertical="top" wrapText="1"/>
    </xf>
    <xf numFmtId="2" fontId="4" fillId="0" borderId="17" xfId="0" applyNumberFormat="1" applyFont="1" applyBorder="1" applyAlignment="1">
      <alignment horizontal="right" vertical="top" wrapText="1"/>
    </xf>
    <xf numFmtId="0" fontId="1" fillId="0" borderId="68" xfId="0" applyFont="1" applyBorder="1" applyAlignment="1">
      <alignment horizontal="left" vertical="top" wrapText="1" readingOrder="1"/>
    </xf>
    <xf numFmtId="0" fontId="14" fillId="0" borderId="24" xfId="0" applyFont="1" applyBorder="1" applyAlignment="1">
      <alignment horizontal="right" vertical="top" wrapText="1"/>
    </xf>
    <xf numFmtId="0" fontId="1" fillId="0" borderId="46" xfId="0" applyFont="1" applyBorder="1" applyAlignment="1">
      <alignment horizontal="left" vertical="top" wrapText="1" readingOrder="1"/>
    </xf>
    <xf numFmtId="0" fontId="4" fillId="0" borderId="24" xfId="0" applyFont="1" applyBorder="1" applyAlignment="1">
      <alignment horizontal="right" vertical="top" wrapText="1"/>
    </xf>
    <xf numFmtId="0" fontId="14" fillId="0" borderId="0" xfId="0" applyFont="1" applyAlignment="1">
      <alignment vertical="top" wrapText="1"/>
    </xf>
    <xf numFmtId="0" fontId="2" fillId="0" borderId="25" xfId="0" applyFont="1" applyBorder="1" applyAlignment="1">
      <alignment horizontal="left" vertical="center" wrapText="1" readingOrder="1"/>
    </xf>
    <xf numFmtId="0" fontId="1" fillId="0" borderId="69" xfId="0" applyFont="1" applyBorder="1" applyAlignment="1">
      <alignment horizontal="left" vertical="center" wrapText="1" readingOrder="1"/>
    </xf>
    <xf numFmtId="0" fontId="1" fillId="0" borderId="64" xfId="0" applyFont="1" applyBorder="1" applyAlignment="1">
      <alignment horizontal="left" vertical="center" wrapText="1" readingOrder="1"/>
    </xf>
    <xf numFmtId="0" fontId="1" fillId="0" borderId="47" xfId="0" applyFont="1" applyBorder="1" applyAlignment="1">
      <alignment horizontal="left" vertical="center" wrapText="1" readingOrder="1"/>
    </xf>
    <xf numFmtId="0" fontId="1" fillId="0" borderId="36" xfId="0" applyFont="1" applyBorder="1" applyAlignment="1">
      <alignment horizontal="left" vertical="center" wrapText="1" readingOrder="1"/>
    </xf>
    <xf numFmtId="0" fontId="1" fillId="0" borderId="37" xfId="0" applyFont="1" applyBorder="1" applyAlignment="1">
      <alignment horizontal="left" vertical="center" wrapText="1" readingOrder="1"/>
    </xf>
    <xf numFmtId="0" fontId="1" fillId="0" borderId="26" xfId="0" applyFont="1" applyBorder="1" applyAlignment="1">
      <alignment horizontal="left" vertical="center" wrapText="1" readingOrder="1"/>
    </xf>
    <xf numFmtId="0" fontId="1" fillId="0" borderId="37" xfId="0" applyFont="1" applyBorder="1" applyAlignment="1">
      <alignment horizontal="left" vertical="top" wrapText="1" readingOrder="1"/>
    </xf>
    <xf numFmtId="0" fontId="4" fillId="0" borderId="17" xfId="0" quotePrefix="1" applyFont="1" applyBorder="1" applyAlignment="1">
      <alignment horizontal="right" vertical="top" wrapText="1"/>
    </xf>
    <xf numFmtId="0" fontId="1" fillId="0" borderId="0" xfId="0" applyFont="1" applyAlignment="1">
      <alignment horizontal="left" vertical="top" wrapText="1" readingOrder="1"/>
    </xf>
    <xf numFmtId="4" fontId="4" fillId="0" borderId="1" xfId="0" applyNumberFormat="1" applyFont="1" applyBorder="1" applyAlignment="1">
      <alignment horizontal="right" vertical="top" wrapText="1"/>
    </xf>
    <xf numFmtId="0" fontId="4" fillId="0" borderId="36" xfId="0" applyFont="1" applyBorder="1" applyAlignment="1">
      <alignment horizontal="right" vertical="top" wrapText="1"/>
    </xf>
    <xf numFmtId="0" fontId="11" fillId="0" borderId="19" xfId="0" applyFont="1" applyBorder="1" applyAlignment="1">
      <alignment horizontal="right" vertical="top" wrapText="1"/>
    </xf>
    <xf numFmtId="0" fontId="1" fillId="0" borderId="36" xfId="0" applyFont="1" applyBorder="1" applyAlignment="1">
      <alignment horizontal="left" vertical="top" wrapText="1" readingOrder="1"/>
    </xf>
    <xf numFmtId="0" fontId="4" fillId="0" borderId="25" xfId="0" applyFont="1" applyBorder="1" applyAlignment="1">
      <alignment horizontal="right" vertical="top" wrapText="1"/>
    </xf>
    <xf numFmtId="0" fontId="4" fillId="0" borderId="70" xfId="0" applyFont="1" applyBorder="1" applyAlignment="1">
      <alignment horizontal="right" vertical="top" wrapText="1" readingOrder="1"/>
    </xf>
    <xf numFmtId="0" fontId="1" fillId="0" borderId="71" xfId="0" applyFont="1" applyBorder="1" applyAlignment="1">
      <alignment horizontal="left" vertical="top" wrapText="1" readingOrder="1"/>
    </xf>
    <xf numFmtId="0" fontId="4" fillId="0" borderId="33" xfId="0" applyFont="1" applyBorder="1" applyAlignment="1">
      <alignment horizontal="right" vertical="top" wrapText="1" readingOrder="1"/>
    </xf>
    <xf numFmtId="0" fontId="1" fillId="0" borderId="24" xfId="0" applyFont="1" applyBorder="1" applyAlignment="1">
      <alignment horizontal="left" vertical="center" wrapText="1" readingOrder="1"/>
    </xf>
    <xf numFmtId="0" fontId="17" fillId="0" borderId="1" xfId="0" applyFont="1" applyBorder="1" applyAlignment="1">
      <alignment horizontal="justify" vertical="center" wrapText="1" readingOrder="1"/>
    </xf>
    <xf numFmtId="0" fontId="23" fillId="0" borderId="0" xfId="0" applyFont="1"/>
    <xf numFmtId="0" fontId="1" fillId="0" borderId="72" xfId="0" applyFont="1" applyBorder="1" applyAlignment="1">
      <alignment horizontal="left" vertical="top" wrapText="1" readingOrder="1"/>
    </xf>
    <xf numFmtId="2" fontId="4" fillId="0" borderId="17" xfId="0" applyNumberFormat="1" applyFont="1" applyBorder="1" applyAlignment="1">
      <alignment vertical="top" wrapText="1"/>
    </xf>
    <xf numFmtId="0" fontId="1" fillId="0" borderId="73" xfId="0" applyFont="1" applyBorder="1" applyAlignment="1">
      <alignment horizontal="left" vertical="top" wrapText="1" readingOrder="1"/>
    </xf>
    <xf numFmtId="0" fontId="4" fillId="0" borderId="36" xfId="0" applyFont="1" applyBorder="1" applyAlignment="1">
      <alignment vertical="top" wrapText="1"/>
    </xf>
    <xf numFmtId="2" fontId="4" fillId="0" borderId="24" xfId="0" applyNumberFormat="1" applyFont="1" applyBorder="1" applyAlignment="1">
      <alignment vertical="top" wrapText="1"/>
    </xf>
    <xf numFmtId="0" fontId="1" fillId="0" borderId="19" xfId="0" applyFont="1" applyBorder="1" applyAlignment="1">
      <alignment horizontal="left" vertical="center" wrapText="1" readingOrder="1"/>
    </xf>
    <xf numFmtId="0" fontId="4" fillId="0" borderId="19" xfId="0" applyFont="1" applyBorder="1" applyAlignment="1">
      <alignment vertical="center" wrapText="1"/>
    </xf>
    <xf numFmtId="10" fontId="4" fillId="0" borderId="17" xfId="0" applyNumberFormat="1" applyFont="1" applyBorder="1" applyAlignment="1">
      <alignment vertical="center" wrapText="1"/>
    </xf>
    <xf numFmtId="10" fontId="4" fillId="0" borderId="24" xfId="0" applyNumberFormat="1" applyFont="1" applyBorder="1" applyAlignment="1">
      <alignment vertical="top" wrapText="1"/>
    </xf>
    <xf numFmtId="0" fontId="23" fillId="0" borderId="24" xfId="0" applyFont="1" applyBorder="1"/>
    <xf numFmtId="0" fontId="1" fillId="0" borderId="74" xfId="0" applyFont="1" applyBorder="1" applyAlignment="1">
      <alignment horizontal="left" vertical="top" wrapText="1" readingOrder="1"/>
    </xf>
    <xf numFmtId="0" fontId="3" fillId="0" borderId="3" xfId="0" applyFont="1" applyBorder="1" applyAlignment="1">
      <alignment vertical="center" wrapText="1"/>
    </xf>
    <xf numFmtId="2" fontId="4" fillId="0" borderId="24" xfId="0" applyNumberFormat="1" applyFont="1" applyBorder="1" applyAlignment="1">
      <alignment vertical="top"/>
    </xf>
    <xf numFmtId="9" fontId="4" fillId="0" borderId="24" xfId="0" applyNumberFormat="1" applyFont="1" applyBorder="1" applyAlignment="1">
      <alignment vertical="top" wrapText="1"/>
    </xf>
    <xf numFmtId="0" fontId="1" fillId="0" borderId="33" xfId="0" applyFont="1" applyBorder="1" applyAlignment="1">
      <alignment horizontal="left" vertical="top" wrapText="1" readingOrder="1"/>
    </xf>
    <xf numFmtId="0" fontId="1" fillId="0" borderId="36" xfId="0" applyFont="1" applyBorder="1" applyAlignment="1">
      <alignment horizontal="left" vertical="top" wrapText="1" readingOrder="1"/>
    </xf>
    <xf numFmtId="0" fontId="1" fillId="0" borderId="48" xfId="0" applyFont="1" applyBorder="1" applyAlignment="1">
      <alignment horizontal="left" vertical="top" wrapText="1" readingOrder="1"/>
    </xf>
    <xf numFmtId="0" fontId="1" fillId="0" borderId="49" xfId="0" applyFont="1" applyBorder="1" applyAlignment="1">
      <alignment horizontal="left" vertical="top" wrapText="1" readingOrder="1"/>
    </xf>
    <xf numFmtId="0" fontId="1" fillId="0" borderId="2" xfId="0" applyFont="1" applyBorder="1" applyAlignment="1">
      <alignment horizontal="left" vertical="top" wrapText="1" readingOrder="1"/>
    </xf>
    <xf numFmtId="0" fontId="1" fillId="0" borderId="34" xfId="0" applyFont="1" applyBorder="1" applyAlignment="1">
      <alignment horizontal="left" vertical="top" wrapText="1" readingOrder="1"/>
    </xf>
    <xf numFmtId="0" fontId="1" fillId="0" borderId="26" xfId="0" applyFont="1" applyBorder="1" applyAlignment="1">
      <alignment horizontal="left" vertical="top" wrapText="1" readingOrder="1"/>
    </xf>
    <xf numFmtId="0" fontId="1" fillId="0" borderId="5" xfId="0" applyFont="1" applyBorder="1" applyAlignment="1">
      <alignment horizontal="left" vertical="top" wrapText="1" readingOrder="1"/>
    </xf>
    <xf numFmtId="0" fontId="1" fillId="0" borderId="6" xfId="0" applyFont="1" applyBorder="1" applyAlignment="1">
      <alignment horizontal="left" vertical="top" wrapText="1" readingOrder="1"/>
    </xf>
    <xf numFmtId="0" fontId="1" fillId="0" borderId="7" xfId="0" applyFont="1" applyBorder="1" applyAlignment="1">
      <alignment horizontal="left" vertical="top" wrapText="1" readingOrder="1"/>
    </xf>
  </cellXfs>
  <cellStyles count="4">
    <cellStyle name="Migliaia" xfId="2" builtinId="3"/>
    <cellStyle name="Normale" xfId="0" builtinId="0"/>
    <cellStyle name="Percentuale" xfId="1" builtinId="5"/>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persons/person.xml><?xml version="1.0" encoding="utf-8"?>
<personList xmlns="http://schemas.microsoft.com/office/spreadsheetml/2018/threadedcomments" xmlns:x="http://schemas.openxmlformats.org/spreadsheetml/2006/main">
  <person displayName="Elio Usai" id="{066FC1C5-9AD6-492E-BFD0-53027B58533A}" userId="Elio Usai" providerId="None"/>
  <person displayName="Francesca Demartis" id="{58CCFD8B-0C68-4FFD-AD03-B08BB81222B5}" userId="Francesca Demartis"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7" dT="2022-05-24T07:50:54.61" personId="{58CCFD8B-0C68-4FFD-AD03-B08BB81222B5}" id="{2DF32C54-14CE-4618-BEC4-4686D4DAE504}">
    <text>muscas: D.5.4 appare più un obiettivo che un'azione (l'azione può essere l'avvio dei processi finalizzati...)</text>
  </threadedComment>
</ThreadedComments>
</file>

<file path=xl/threadedComments/threadedComment2.xml><?xml version="1.0" encoding="utf-8"?>
<ThreadedComments xmlns="http://schemas.microsoft.com/office/spreadsheetml/2018/threadedcomments" xmlns:x="http://schemas.openxmlformats.org/spreadsheetml/2006/main">
  <threadedComment ref="K6" dT="2022-06-20T12:42:55.38" personId="{066FC1C5-9AD6-492E-BFD0-53027B58533A}" id="{424591DC-E2D2-4438-85D2-722A4E6655EE}">
    <text>E' importante definire con chiarezza cosa si intende per "eventi di innovazione".</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6271B31-E015-4A9A-A8FD-5F7200EFA7BD}">
  <we:reference id="wa200001095" version="1.0.0.1" store="it-IT" storeType="OMEX"/>
  <we:alternateReferences>
    <we:reference id="WA200001095" version="1.0.0.1"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3.bin"/><Relationship Id="rId4" Type="http://schemas.microsoft.com/office/2017/10/relationships/threadedComment" Target="../threadedComments/threadedComment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C4F79-529E-4DAF-9243-2FE924182E97}">
  <sheetPr>
    <pageSetUpPr fitToPage="1"/>
  </sheetPr>
  <dimension ref="A1:M22"/>
  <sheetViews>
    <sheetView tabSelected="1" showRuler="0" zoomScaleNormal="100" zoomScalePageLayoutView="70" workbookViewId="0">
      <selection activeCell="A18" sqref="A18"/>
    </sheetView>
  </sheetViews>
  <sheetFormatPr defaultColWidth="8.88671875" defaultRowHeight="12" x14ac:dyDescent="0.25"/>
  <cols>
    <col min="1" max="1" width="14.44140625" style="1" customWidth="1"/>
    <col min="2" max="2" width="8.44140625" style="1" customWidth="1"/>
    <col min="3" max="3" width="57.44140625" style="1" customWidth="1"/>
    <col min="4" max="5" width="14.44140625" style="1" hidden="1" customWidth="1"/>
    <col min="6" max="6" width="14.44140625" style="1" customWidth="1"/>
    <col min="7" max="9" width="14.44140625" style="1" hidden="1" customWidth="1"/>
    <col min="10" max="11" width="14.44140625" style="1" customWidth="1"/>
    <col min="12" max="12" width="18.6640625" style="1" customWidth="1"/>
    <col min="13" max="16384" width="8.88671875" style="1"/>
  </cols>
  <sheetData>
    <row r="1" spans="1:13" ht="24" customHeight="1" x14ac:dyDescent="0.25">
      <c r="A1" s="2" t="s">
        <v>7</v>
      </c>
      <c r="B1" s="2" t="s">
        <v>8</v>
      </c>
      <c r="C1" s="2" t="s">
        <v>9</v>
      </c>
      <c r="D1" s="3" t="s">
        <v>10</v>
      </c>
      <c r="E1" s="3" t="s">
        <v>11</v>
      </c>
      <c r="F1" s="3" t="s">
        <v>12</v>
      </c>
      <c r="G1" s="3" t="s">
        <v>13</v>
      </c>
      <c r="H1" s="3" t="s">
        <v>14</v>
      </c>
      <c r="I1" s="3" t="s">
        <v>15</v>
      </c>
      <c r="J1" s="3" t="s">
        <v>175</v>
      </c>
      <c r="K1" s="3" t="s">
        <v>16</v>
      </c>
      <c r="L1" s="3" t="s">
        <v>234</v>
      </c>
    </row>
    <row r="2" spans="1:13" ht="24" hidden="1" customHeight="1" x14ac:dyDescent="0.25">
      <c r="A2" s="2"/>
      <c r="B2" s="2"/>
      <c r="C2" s="2"/>
      <c r="D2" s="3"/>
      <c r="E2" s="3"/>
      <c r="F2" s="3" t="s">
        <v>205</v>
      </c>
      <c r="G2" s="3" t="s">
        <v>206</v>
      </c>
      <c r="H2" s="3" t="s">
        <v>207</v>
      </c>
      <c r="I2" s="3" t="s">
        <v>208</v>
      </c>
      <c r="J2" s="3"/>
      <c r="K2" s="3"/>
    </row>
    <row r="3" spans="1:13" ht="24" x14ac:dyDescent="0.25">
      <c r="A3" s="147" t="s">
        <v>0</v>
      </c>
      <c r="B3" s="119" t="s">
        <v>18</v>
      </c>
      <c r="C3" s="119" t="s">
        <v>19</v>
      </c>
      <c r="D3" s="27" t="s">
        <v>20</v>
      </c>
      <c r="E3" s="27" t="s">
        <v>21</v>
      </c>
      <c r="F3" s="33">
        <v>0.95099999999999996</v>
      </c>
      <c r="G3" s="33">
        <v>0.94599999999999995</v>
      </c>
      <c r="H3" s="33">
        <v>0.96</v>
      </c>
      <c r="I3" s="33">
        <v>0.95599999999999996</v>
      </c>
      <c r="J3" s="33">
        <v>0.96</v>
      </c>
      <c r="K3" s="99" t="s">
        <v>22</v>
      </c>
      <c r="L3" s="146">
        <v>5088147.0200000005</v>
      </c>
    </row>
    <row r="4" spans="1:13" ht="72" x14ac:dyDescent="0.25">
      <c r="A4" s="147"/>
      <c r="B4" s="20" t="s">
        <v>23</v>
      </c>
      <c r="C4" s="20" t="s">
        <v>24</v>
      </c>
      <c r="D4" s="27" t="s">
        <v>25</v>
      </c>
      <c r="E4" s="27" t="s">
        <v>26</v>
      </c>
      <c r="F4" s="69">
        <f>AVERAGE(G4:I4)</f>
        <v>3262</v>
      </c>
      <c r="G4" s="33">
        <v>3350</v>
      </c>
      <c r="H4" s="33">
        <v>3412</v>
      </c>
      <c r="I4" s="33">
        <v>3024</v>
      </c>
      <c r="J4" s="33" t="s">
        <v>197</v>
      </c>
      <c r="K4" s="99" t="s">
        <v>209</v>
      </c>
      <c r="L4" s="146"/>
      <c r="M4" s="39"/>
    </row>
    <row r="5" spans="1:13" ht="72" x14ac:dyDescent="0.25">
      <c r="A5" s="147"/>
      <c r="B5" s="20" t="s">
        <v>27</v>
      </c>
      <c r="C5" s="20" t="s">
        <v>28</v>
      </c>
      <c r="D5" s="27" t="s">
        <v>25</v>
      </c>
      <c r="E5" s="27" t="s">
        <v>26</v>
      </c>
      <c r="F5" s="69">
        <f>AVERAGE(G5:I5)</f>
        <v>1438.3333333333333</v>
      </c>
      <c r="G5" s="33">
        <v>1448</v>
      </c>
      <c r="H5" s="33">
        <v>1468</v>
      </c>
      <c r="I5" s="33">
        <v>1399</v>
      </c>
      <c r="J5" s="33" t="s">
        <v>197</v>
      </c>
      <c r="K5" s="99" t="s">
        <v>209</v>
      </c>
      <c r="L5" s="146"/>
      <c r="M5" s="39"/>
    </row>
    <row r="6" spans="1:13" ht="72" x14ac:dyDescent="0.25">
      <c r="A6" s="147"/>
      <c r="B6" s="20" t="s">
        <v>29</v>
      </c>
      <c r="C6" s="20" t="s">
        <v>30</v>
      </c>
      <c r="D6" s="27" t="s">
        <v>25</v>
      </c>
      <c r="E6" s="27" t="s">
        <v>26</v>
      </c>
      <c r="F6" s="69">
        <f>AVERAGE(G6:I6)</f>
        <v>183.33333333333334</v>
      </c>
      <c r="G6" s="33">
        <v>235</v>
      </c>
      <c r="H6" s="33">
        <v>164</v>
      </c>
      <c r="I6" s="33">
        <v>151</v>
      </c>
      <c r="J6" s="33" t="s">
        <v>197</v>
      </c>
      <c r="K6" s="99" t="s">
        <v>209</v>
      </c>
      <c r="L6" s="146"/>
      <c r="M6" s="39"/>
    </row>
    <row r="7" spans="1:13" ht="24" x14ac:dyDescent="0.25">
      <c r="A7" s="147"/>
      <c r="B7" s="20" t="s">
        <v>31</v>
      </c>
      <c r="C7" s="24" t="s">
        <v>32</v>
      </c>
      <c r="D7" s="68" t="s">
        <v>204</v>
      </c>
      <c r="E7" s="68"/>
      <c r="F7" s="70">
        <v>0</v>
      </c>
      <c r="G7" s="33"/>
      <c r="H7" s="33"/>
      <c r="I7" s="33"/>
      <c r="J7" s="71">
        <v>8.0000000000000002E-3</v>
      </c>
      <c r="K7" s="125" t="s">
        <v>210</v>
      </c>
      <c r="L7" s="146"/>
    </row>
    <row r="8" spans="1:13" ht="24" x14ac:dyDescent="0.25">
      <c r="A8" s="147"/>
      <c r="B8" s="20" t="s">
        <v>33</v>
      </c>
      <c r="C8" s="58" t="s">
        <v>193</v>
      </c>
      <c r="D8" s="59" t="s">
        <v>211</v>
      </c>
      <c r="E8" s="59"/>
      <c r="F8" s="62">
        <v>0</v>
      </c>
      <c r="G8" s="62"/>
      <c r="H8" s="62"/>
      <c r="I8" s="62"/>
      <c r="J8" s="110">
        <v>1</v>
      </c>
      <c r="K8" s="99" t="s">
        <v>221</v>
      </c>
      <c r="L8" s="146"/>
    </row>
    <row r="9" spans="1:13" x14ac:dyDescent="0.25">
      <c r="A9" s="5"/>
      <c r="B9" s="5"/>
      <c r="C9" s="5"/>
      <c r="D9" s="6"/>
      <c r="E9" s="6"/>
      <c r="F9" s="6"/>
      <c r="G9" s="6"/>
      <c r="H9" s="6"/>
      <c r="I9" s="6"/>
      <c r="J9" s="6"/>
      <c r="K9" s="6"/>
    </row>
    <row r="10" spans="1:13" x14ac:dyDescent="0.25">
      <c r="A10" s="148" t="s">
        <v>34</v>
      </c>
      <c r="B10" s="149"/>
      <c r="C10" s="149"/>
      <c r="D10" s="149"/>
      <c r="E10" s="149"/>
      <c r="F10" s="149"/>
      <c r="G10" s="149"/>
      <c r="H10" s="149"/>
      <c r="I10" s="149"/>
      <c r="J10" s="149"/>
      <c r="K10" s="150"/>
    </row>
    <row r="11" spans="1:13" x14ac:dyDescent="0.25">
      <c r="A11" s="157" t="s">
        <v>35</v>
      </c>
      <c r="B11" s="158"/>
      <c r="C11" s="158"/>
      <c r="D11" s="158"/>
      <c r="E11" s="158"/>
      <c r="F11" s="158"/>
      <c r="G11" s="158"/>
      <c r="H11" s="158"/>
      <c r="I11" s="158"/>
      <c r="J11" s="158"/>
      <c r="K11" s="159"/>
    </row>
    <row r="12" spans="1:13" x14ac:dyDescent="0.25">
      <c r="A12" s="154" t="s">
        <v>36</v>
      </c>
      <c r="B12" s="155"/>
      <c r="C12" s="155"/>
      <c r="D12" s="155"/>
      <c r="E12" s="155"/>
      <c r="F12" s="155"/>
      <c r="G12" s="155"/>
      <c r="H12" s="155"/>
      <c r="I12" s="155"/>
      <c r="J12" s="155"/>
      <c r="K12" s="156"/>
    </row>
    <row r="13" spans="1:13" x14ac:dyDescent="0.25">
      <c r="A13" s="5"/>
      <c r="B13" s="5"/>
      <c r="C13" s="5"/>
      <c r="D13" s="6"/>
      <c r="E13" s="6"/>
      <c r="F13" s="6"/>
      <c r="G13" s="6"/>
      <c r="H13" s="6"/>
      <c r="I13" s="6"/>
      <c r="J13" s="6"/>
      <c r="K13" s="6"/>
    </row>
    <row r="14" spans="1:13" x14ac:dyDescent="0.25">
      <c r="A14" s="148" t="s">
        <v>37</v>
      </c>
      <c r="B14" s="149"/>
      <c r="C14" s="149"/>
      <c r="D14" s="149"/>
      <c r="E14" s="149"/>
      <c r="F14" s="149"/>
      <c r="G14" s="149"/>
      <c r="H14" s="149"/>
      <c r="I14" s="149"/>
      <c r="J14" s="149"/>
      <c r="K14" s="150"/>
    </row>
    <row r="15" spans="1:13" x14ac:dyDescent="0.25">
      <c r="A15" s="157" t="s">
        <v>38</v>
      </c>
      <c r="B15" s="158"/>
      <c r="C15" s="158"/>
      <c r="D15" s="158"/>
      <c r="E15" s="158"/>
      <c r="F15" s="158"/>
      <c r="G15" s="158"/>
      <c r="H15" s="158"/>
      <c r="I15" s="158"/>
      <c r="J15" s="158"/>
      <c r="K15" s="159"/>
    </row>
    <row r="16" spans="1:13" x14ac:dyDescent="0.25">
      <c r="A16" s="157" t="s">
        <v>39</v>
      </c>
      <c r="B16" s="158"/>
      <c r="C16" s="158"/>
      <c r="D16" s="158"/>
      <c r="E16" s="158"/>
      <c r="F16" s="158"/>
      <c r="G16" s="158"/>
      <c r="H16" s="158"/>
      <c r="I16" s="158"/>
      <c r="J16" s="158"/>
      <c r="K16" s="159"/>
    </row>
    <row r="17" spans="1:11" x14ac:dyDescent="0.25">
      <c r="A17" s="154" t="s">
        <v>40</v>
      </c>
      <c r="B17" s="155"/>
      <c r="C17" s="155"/>
      <c r="D17" s="155"/>
      <c r="E17" s="155"/>
      <c r="F17" s="155"/>
      <c r="G17" s="155"/>
      <c r="H17" s="155"/>
      <c r="I17" s="155"/>
      <c r="J17" s="155"/>
      <c r="K17" s="156"/>
    </row>
    <row r="19" spans="1:11" x14ac:dyDescent="0.25">
      <c r="A19" s="148" t="s">
        <v>229</v>
      </c>
      <c r="B19" s="149"/>
      <c r="C19" s="149"/>
      <c r="D19" s="149"/>
      <c r="E19" s="149"/>
      <c r="F19" s="149"/>
      <c r="G19" s="149"/>
      <c r="H19" s="149"/>
      <c r="I19" s="149"/>
      <c r="J19" s="149"/>
      <c r="K19" s="150"/>
    </row>
    <row r="20" spans="1:11" ht="63.9" customHeight="1" x14ac:dyDescent="0.25">
      <c r="A20" s="151" t="s">
        <v>41</v>
      </c>
      <c r="B20" s="152"/>
      <c r="C20" s="152"/>
      <c r="D20" s="152"/>
      <c r="E20" s="152"/>
      <c r="F20" s="152"/>
      <c r="G20" s="152"/>
      <c r="H20" s="152"/>
      <c r="I20" s="152"/>
      <c r="J20" s="152"/>
      <c r="K20" s="153"/>
    </row>
    <row r="22" spans="1:11" x14ac:dyDescent="0.25">
      <c r="A22" s="12"/>
    </row>
  </sheetData>
  <mergeCells count="11">
    <mergeCell ref="L3:L8"/>
    <mergeCell ref="A3:A8"/>
    <mergeCell ref="A19:K19"/>
    <mergeCell ref="A20:K20"/>
    <mergeCell ref="A12:K12"/>
    <mergeCell ref="A11:K11"/>
    <mergeCell ref="A10:K10"/>
    <mergeCell ref="A17:K17"/>
    <mergeCell ref="A16:K16"/>
    <mergeCell ref="A15:K15"/>
    <mergeCell ref="A14:K14"/>
  </mergeCells>
  <phoneticPr fontId="5" type="noConversion"/>
  <pageMargins left="0.25" right="0.25" top="0.75" bottom="0.75" header="0.3" footer="0.3"/>
  <pageSetup paperSize="9" scale="96" orientation="landscape" r:id="rId1"/>
  <headerFooter>
    <oddHeader>&amp;C&amp;"-,Grassetto"&amp;14AREA STRATEGICA DIDATTICA E SERVIZI ALLE STUDENTESSE E AGLI STUDENTI</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1FEA7-532B-4BD3-8985-2C0BC5F9DFAA}">
  <sheetPr>
    <pageSetUpPr fitToPage="1"/>
  </sheetPr>
  <dimension ref="A1:M14"/>
  <sheetViews>
    <sheetView view="pageBreakPreview" zoomScaleNormal="110" zoomScaleSheetLayoutView="100" zoomScalePageLayoutView="110" workbookViewId="0">
      <selection activeCell="A14" sqref="A14:K14"/>
    </sheetView>
  </sheetViews>
  <sheetFormatPr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1" width="14.44140625" customWidth="1"/>
  </cols>
  <sheetData>
    <row r="1" spans="1:13" ht="33.6" customHeight="1" x14ac:dyDescent="0.3">
      <c r="A1" s="2" t="s">
        <v>7</v>
      </c>
      <c r="B1" s="2" t="s">
        <v>8</v>
      </c>
      <c r="C1" s="2" t="s">
        <v>9</v>
      </c>
      <c r="D1" s="3" t="s">
        <v>10</v>
      </c>
      <c r="E1" s="3" t="s">
        <v>11</v>
      </c>
      <c r="F1" s="16" t="s">
        <v>12</v>
      </c>
      <c r="G1" s="16" t="s">
        <v>13</v>
      </c>
      <c r="H1" s="16" t="s">
        <v>14</v>
      </c>
      <c r="I1" s="16" t="s">
        <v>15</v>
      </c>
      <c r="J1" s="3" t="s">
        <v>17</v>
      </c>
      <c r="K1" s="3" t="s">
        <v>16</v>
      </c>
    </row>
    <row r="2" spans="1:13" ht="60" x14ac:dyDescent="0.3">
      <c r="A2" s="186" t="s">
        <v>6</v>
      </c>
      <c r="B2" s="38" t="s">
        <v>151</v>
      </c>
      <c r="C2" s="41" t="s">
        <v>232</v>
      </c>
      <c r="D2" s="4" t="s">
        <v>152</v>
      </c>
      <c r="E2" s="111" t="s">
        <v>26</v>
      </c>
      <c r="F2" s="117">
        <v>11634</v>
      </c>
      <c r="G2" s="113">
        <v>12006</v>
      </c>
      <c r="H2" s="113">
        <v>11709</v>
      </c>
      <c r="I2" s="113">
        <v>11187</v>
      </c>
      <c r="J2" s="105" t="s">
        <v>192</v>
      </c>
      <c r="K2" s="112" t="s">
        <v>233</v>
      </c>
      <c r="M2" s="57"/>
    </row>
    <row r="3" spans="1:13" ht="72" x14ac:dyDescent="0.3">
      <c r="A3" s="187"/>
      <c r="B3" s="38" t="s">
        <v>153</v>
      </c>
      <c r="C3" s="41" t="s">
        <v>154</v>
      </c>
      <c r="D3" s="30"/>
      <c r="E3" s="30" t="s">
        <v>155</v>
      </c>
      <c r="F3" s="118" t="s">
        <v>179</v>
      </c>
      <c r="G3" s="35"/>
      <c r="H3" s="35"/>
      <c r="I3" s="35"/>
      <c r="J3" s="105"/>
      <c r="K3" s="105" t="s">
        <v>180</v>
      </c>
    </row>
    <row r="4" spans="1:13" x14ac:dyDescent="0.3">
      <c r="A4" s="5"/>
      <c r="B4" s="7"/>
      <c r="C4" s="19"/>
      <c r="D4" s="6"/>
      <c r="E4" s="6"/>
      <c r="F4" s="6"/>
      <c r="G4" s="6"/>
      <c r="H4" s="6"/>
      <c r="I4" s="6"/>
      <c r="J4" s="6"/>
      <c r="K4" s="6"/>
    </row>
    <row r="5" spans="1:13" x14ac:dyDescent="0.3">
      <c r="A5" s="167" t="s">
        <v>34</v>
      </c>
      <c r="B5" s="168"/>
      <c r="C5" s="169"/>
      <c r="D5" s="168"/>
      <c r="E5" s="168"/>
      <c r="F5" s="168"/>
      <c r="G5" s="168"/>
      <c r="H5" s="168"/>
      <c r="I5" s="168"/>
      <c r="J5" s="168"/>
      <c r="K5" s="174"/>
    </row>
    <row r="6" spans="1:13" ht="23.25" customHeight="1" x14ac:dyDescent="0.3">
      <c r="A6" s="222" t="s">
        <v>156</v>
      </c>
      <c r="B6" s="223"/>
      <c r="C6" s="225"/>
      <c r="D6" s="223"/>
      <c r="E6" s="223"/>
      <c r="F6" s="223"/>
      <c r="G6" s="223"/>
      <c r="H6" s="223"/>
      <c r="I6" s="223"/>
      <c r="J6" s="223"/>
      <c r="K6" s="224"/>
    </row>
    <row r="7" spans="1:13" x14ac:dyDescent="0.3">
      <c r="A7" s="5"/>
      <c r="B7" s="5"/>
      <c r="C7" s="5"/>
      <c r="D7" s="6"/>
      <c r="E7" s="6"/>
      <c r="F7" s="6"/>
      <c r="G7" s="6"/>
      <c r="H7" s="6"/>
      <c r="I7" s="6"/>
      <c r="J7" s="6"/>
      <c r="K7" s="6"/>
    </row>
    <row r="8" spans="1:13" x14ac:dyDescent="0.3">
      <c r="A8" s="167" t="s">
        <v>37</v>
      </c>
      <c r="B8" s="168"/>
      <c r="C8" s="168"/>
      <c r="D8" s="168"/>
      <c r="E8" s="168"/>
      <c r="F8" s="168"/>
      <c r="G8" s="168"/>
      <c r="H8" s="168"/>
      <c r="I8" s="168"/>
      <c r="J8" s="168"/>
      <c r="K8" s="174"/>
    </row>
    <row r="9" spans="1:13" x14ac:dyDescent="0.3">
      <c r="A9" s="176" t="s">
        <v>148</v>
      </c>
      <c r="B9" s="177"/>
      <c r="C9" s="177"/>
      <c r="D9" s="177"/>
      <c r="E9" s="177"/>
      <c r="F9" s="177"/>
      <c r="G9" s="177"/>
      <c r="H9" s="177"/>
      <c r="I9" s="177"/>
      <c r="J9" s="177"/>
      <c r="K9" s="220"/>
    </row>
    <row r="10" spans="1:13" x14ac:dyDescent="0.3">
      <c r="A10" s="195" t="s">
        <v>157</v>
      </c>
      <c r="B10" s="196"/>
      <c r="C10" s="196"/>
      <c r="D10" s="196"/>
      <c r="E10" s="196"/>
      <c r="F10" s="196"/>
      <c r="G10" s="196"/>
      <c r="H10" s="196"/>
      <c r="I10" s="196"/>
      <c r="J10" s="196"/>
      <c r="K10" s="197"/>
    </row>
    <row r="11" spans="1:13" x14ac:dyDescent="0.3">
      <c r="A11" s="154" t="s">
        <v>108</v>
      </c>
      <c r="B11" s="155"/>
      <c r="C11" s="155"/>
      <c r="D11" s="155"/>
      <c r="E11" s="155"/>
      <c r="F11" s="155"/>
      <c r="G11" s="155"/>
      <c r="H11" s="155"/>
      <c r="I11" s="155"/>
      <c r="J11" s="155"/>
      <c r="K11" s="156"/>
    </row>
    <row r="12" spans="1:13" x14ac:dyDescent="0.3">
      <c r="A12" s="1"/>
      <c r="B12" s="1"/>
      <c r="C12" s="1"/>
      <c r="D12" s="1"/>
      <c r="E12" s="1"/>
      <c r="F12" s="1"/>
      <c r="G12" s="1"/>
      <c r="H12" s="1"/>
      <c r="I12" s="1"/>
      <c r="J12" s="1"/>
      <c r="K12" s="1"/>
    </row>
    <row r="13" spans="1:13" ht="14.4" customHeight="1" x14ac:dyDescent="0.3">
      <c r="A13" s="148" t="s">
        <v>229</v>
      </c>
      <c r="B13" s="149"/>
      <c r="C13" s="149"/>
      <c r="D13" s="149"/>
      <c r="E13" s="149"/>
      <c r="F13" s="149"/>
      <c r="G13" s="149"/>
      <c r="H13" s="149"/>
      <c r="I13" s="149"/>
      <c r="J13" s="149"/>
      <c r="K13" s="150"/>
    </row>
    <row r="14" spans="1:13" ht="57.9" customHeight="1" x14ac:dyDescent="0.3">
      <c r="A14" s="222" t="s">
        <v>158</v>
      </c>
      <c r="B14" s="223"/>
      <c r="C14" s="223"/>
      <c r="D14" s="223"/>
      <c r="E14" s="223"/>
      <c r="F14" s="223"/>
      <c r="G14" s="223"/>
      <c r="H14" s="223"/>
      <c r="I14" s="223"/>
      <c r="J14" s="223"/>
      <c r="K14" s="224"/>
    </row>
  </sheetData>
  <mergeCells count="9">
    <mergeCell ref="A14:K14"/>
    <mergeCell ref="A2:A3"/>
    <mergeCell ref="A6:K6"/>
    <mergeCell ref="A5:K5"/>
    <mergeCell ref="A8:K8"/>
    <mergeCell ref="A9:K9"/>
    <mergeCell ref="A11:K11"/>
    <mergeCell ref="A13:K13"/>
    <mergeCell ref="A10:K10"/>
  </mergeCells>
  <phoneticPr fontId="5" type="noConversion"/>
  <pageMargins left="0.25" right="0.25" top="0.75" bottom="0.75" header="0.3" footer="0.3"/>
  <pageSetup paperSize="9" fitToHeight="0" orientation="landscape" r:id="rId1"/>
  <headerFooter>
    <oddHeader>&amp;C&amp;"-,Grassetto"&amp;14AREA STRATEGICA DIDATTICA E SERVIZI ALLE STUDENTESSE E AGLI STUDENTI</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C4340-ECDF-4401-AD41-C3E3EA601F64}">
  <sheetPr>
    <pageSetUpPr fitToPage="1"/>
  </sheetPr>
  <dimension ref="A1:K17"/>
  <sheetViews>
    <sheetView zoomScaleNormal="100" workbookViewId="0">
      <selection activeCell="M13" sqref="M13"/>
    </sheetView>
  </sheetViews>
  <sheetFormatPr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0" width="17.44140625" customWidth="1"/>
    <col min="11" max="11" width="14.44140625" customWidth="1"/>
  </cols>
  <sheetData>
    <row r="1" spans="1:11" ht="33" customHeight="1" x14ac:dyDescent="0.3">
      <c r="A1" s="15" t="s">
        <v>7</v>
      </c>
      <c r="B1" s="2" t="s">
        <v>8</v>
      </c>
      <c r="C1" s="2" t="s">
        <v>9</v>
      </c>
      <c r="D1" s="3" t="s">
        <v>10</v>
      </c>
      <c r="E1" s="3" t="s">
        <v>11</v>
      </c>
      <c r="F1" s="3" t="s">
        <v>12</v>
      </c>
      <c r="G1" s="3" t="s">
        <v>13</v>
      </c>
      <c r="H1" s="3" t="s">
        <v>14</v>
      </c>
      <c r="I1" s="3" t="s">
        <v>15</v>
      </c>
      <c r="J1" s="97" t="s">
        <v>17</v>
      </c>
      <c r="K1" s="98" t="s">
        <v>16</v>
      </c>
    </row>
    <row r="2" spans="1:11" x14ac:dyDescent="0.3">
      <c r="A2" s="212" t="s">
        <v>159</v>
      </c>
      <c r="B2" s="21" t="s">
        <v>160</v>
      </c>
      <c r="C2" s="24" t="s">
        <v>161</v>
      </c>
      <c r="D2" s="4" t="s">
        <v>211</v>
      </c>
      <c r="E2" s="4"/>
      <c r="F2" s="4" t="s">
        <v>179</v>
      </c>
      <c r="G2" s="4"/>
      <c r="H2" s="4"/>
      <c r="I2" s="4"/>
      <c r="J2" s="99" t="s">
        <v>185</v>
      </c>
      <c r="K2" s="80"/>
    </row>
    <row r="3" spans="1:11" ht="48" x14ac:dyDescent="0.3">
      <c r="A3" s="212"/>
      <c r="B3" s="21" t="s">
        <v>162</v>
      </c>
      <c r="C3" s="28" t="s">
        <v>163</v>
      </c>
      <c r="D3" s="4" t="s">
        <v>211</v>
      </c>
      <c r="E3" s="4"/>
      <c r="F3" s="67">
        <v>70725.440000000002</v>
      </c>
      <c r="G3" s="67">
        <v>65331.45</v>
      </c>
      <c r="H3" s="67">
        <v>61624.21</v>
      </c>
      <c r="I3" s="67">
        <v>64648.06</v>
      </c>
      <c r="J3" s="101" t="s">
        <v>176</v>
      </c>
      <c r="K3" s="80" t="s">
        <v>220</v>
      </c>
    </row>
    <row r="4" spans="1:11" x14ac:dyDescent="0.3">
      <c r="A4" s="212"/>
      <c r="B4" s="21" t="s">
        <v>164</v>
      </c>
      <c r="C4" s="25" t="s">
        <v>165</v>
      </c>
      <c r="D4" s="18" t="s">
        <v>211</v>
      </c>
      <c r="E4" s="18"/>
      <c r="F4" s="4" t="s">
        <v>179</v>
      </c>
      <c r="G4" s="4"/>
      <c r="H4" s="4"/>
      <c r="I4" s="4"/>
      <c r="J4" s="99" t="s">
        <v>202</v>
      </c>
      <c r="K4" s="100"/>
    </row>
    <row r="5" spans="1:11" ht="65.400000000000006" customHeight="1" x14ac:dyDescent="0.3">
      <c r="A5" s="212"/>
      <c r="B5" s="21" t="s">
        <v>166</v>
      </c>
      <c r="C5" s="26" t="s">
        <v>167</v>
      </c>
      <c r="D5" s="27" t="s">
        <v>168</v>
      </c>
      <c r="E5" s="27" t="s">
        <v>26</v>
      </c>
      <c r="F5" s="96">
        <f>AVERAGE(G5:H5)</f>
        <v>0.88050000000000006</v>
      </c>
      <c r="G5" s="96">
        <v>0.88300000000000001</v>
      </c>
      <c r="H5" s="34">
        <v>0.87800000000000011</v>
      </c>
      <c r="I5" s="34">
        <v>0.8640000000000001</v>
      </c>
      <c r="J5" s="101" t="s">
        <v>176</v>
      </c>
      <c r="K5" s="80" t="s">
        <v>213</v>
      </c>
    </row>
    <row r="6" spans="1:11" x14ac:dyDescent="0.3">
      <c r="A6" s="5"/>
      <c r="B6" s="7"/>
      <c r="C6" s="19"/>
      <c r="D6" s="6"/>
      <c r="E6" s="6"/>
      <c r="F6" s="6"/>
      <c r="G6" s="6"/>
      <c r="H6" s="6"/>
      <c r="I6" s="6"/>
      <c r="J6" s="6"/>
      <c r="K6" s="6"/>
    </row>
    <row r="7" spans="1:11" x14ac:dyDescent="0.3">
      <c r="A7" s="167" t="s">
        <v>34</v>
      </c>
      <c r="B7" s="168"/>
      <c r="C7" s="169"/>
      <c r="D7" s="168"/>
      <c r="E7" s="168"/>
      <c r="F7" s="168"/>
      <c r="G7" s="168"/>
      <c r="H7" s="168"/>
      <c r="I7" s="168"/>
      <c r="J7" s="168"/>
      <c r="K7" s="174"/>
    </row>
    <row r="8" spans="1:11" x14ac:dyDescent="0.3">
      <c r="A8" s="222" t="s">
        <v>169</v>
      </c>
      <c r="B8" s="223"/>
      <c r="C8" s="223"/>
      <c r="D8" s="223"/>
      <c r="E8" s="223"/>
      <c r="F8" s="223"/>
      <c r="G8" s="223"/>
      <c r="H8" s="223"/>
      <c r="I8" s="223"/>
      <c r="J8" s="223"/>
      <c r="K8" s="224"/>
    </row>
    <row r="9" spans="1:11" x14ac:dyDescent="0.3">
      <c r="A9" s="5"/>
      <c r="B9" s="5"/>
      <c r="C9" s="5"/>
      <c r="D9" s="6"/>
      <c r="E9" s="6"/>
      <c r="F9" s="6"/>
      <c r="G9" s="6"/>
      <c r="H9" s="6"/>
      <c r="I9" s="6"/>
      <c r="J9" s="6"/>
      <c r="K9" s="6"/>
    </row>
    <row r="10" spans="1:11" x14ac:dyDescent="0.3">
      <c r="A10" s="167" t="s">
        <v>37</v>
      </c>
      <c r="B10" s="168"/>
      <c r="C10" s="168"/>
      <c r="D10" s="168"/>
      <c r="E10" s="168"/>
      <c r="F10" s="168"/>
      <c r="G10" s="168"/>
      <c r="H10" s="168"/>
      <c r="I10" s="168"/>
      <c r="J10" s="168"/>
      <c r="K10" s="174"/>
    </row>
    <row r="11" spans="1:11" x14ac:dyDescent="0.3">
      <c r="A11" s="176" t="s">
        <v>170</v>
      </c>
      <c r="B11" s="177"/>
      <c r="C11" s="177"/>
      <c r="D11" s="177"/>
      <c r="E11" s="177"/>
      <c r="F11" s="177"/>
      <c r="G11" s="177"/>
      <c r="H11" s="177"/>
      <c r="I11" s="177"/>
      <c r="J11" s="177"/>
      <c r="K11" s="220"/>
    </row>
    <row r="12" spans="1:11" x14ac:dyDescent="0.3">
      <c r="A12" s="157" t="s">
        <v>171</v>
      </c>
      <c r="B12" s="158"/>
      <c r="C12" s="158"/>
      <c r="D12" s="158"/>
      <c r="E12" s="158"/>
      <c r="F12" s="158"/>
      <c r="G12" s="158"/>
      <c r="H12" s="158"/>
      <c r="I12" s="158"/>
      <c r="J12" s="158"/>
      <c r="K12" s="159"/>
    </row>
    <row r="13" spans="1:11" x14ac:dyDescent="0.3">
      <c r="A13" s="157" t="s">
        <v>172</v>
      </c>
      <c r="B13" s="158"/>
      <c r="C13" s="158"/>
      <c r="D13" s="158"/>
      <c r="E13" s="158"/>
      <c r="F13" s="158"/>
      <c r="G13" s="158"/>
      <c r="H13" s="158"/>
      <c r="I13" s="158"/>
      <c r="J13" s="158"/>
      <c r="K13" s="159"/>
    </row>
    <row r="14" spans="1:11" x14ac:dyDescent="0.3">
      <c r="A14" s="157" t="s">
        <v>173</v>
      </c>
      <c r="B14" s="158"/>
      <c r="C14" s="158"/>
      <c r="D14" s="158"/>
      <c r="E14" s="158"/>
      <c r="F14" s="158"/>
      <c r="G14" s="158"/>
      <c r="H14" s="158"/>
      <c r="I14" s="158"/>
      <c r="J14" s="158"/>
      <c r="K14" s="159"/>
    </row>
    <row r="15" spans="1:11" x14ac:dyDescent="0.3">
      <c r="A15" s="1"/>
      <c r="B15" s="1"/>
      <c r="C15" s="1"/>
      <c r="D15" s="1"/>
      <c r="E15" s="1"/>
      <c r="F15" s="1"/>
      <c r="G15" s="1"/>
      <c r="H15" s="1"/>
      <c r="I15" s="1"/>
      <c r="J15" s="1"/>
      <c r="K15" s="1"/>
    </row>
    <row r="16" spans="1:11" ht="14.4" customHeight="1" x14ac:dyDescent="0.3">
      <c r="A16" s="148" t="s">
        <v>229</v>
      </c>
      <c r="B16" s="149"/>
      <c r="C16" s="149"/>
      <c r="D16" s="149"/>
      <c r="E16" s="149"/>
      <c r="F16" s="149"/>
      <c r="G16" s="149"/>
      <c r="H16" s="149"/>
      <c r="I16" s="149"/>
      <c r="J16" s="149"/>
      <c r="K16" s="150"/>
    </row>
    <row r="17" spans="1:11" ht="36.9" customHeight="1" x14ac:dyDescent="0.3">
      <c r="A17" s="217" t="s">
        <v>174</v>
      </c>
      <c r="B17" s="218"/>
      <c r="C17" s="218"/>
      <c r="D17" s="218"/>
      <c r="E17" s="218"/>
      <c r="F17" s="218"/>
      <c r="G17" s="218"/>
      <c r="H17" s="218"/>
      <c r="I17" s="218"/>
      <c r="J17" s="218"/>
      <c r="K17" s="219"/>
    </row>
  </sheetData>
  <mergeCells count="10">
    <mergeCell ref="A16:K16"/>
    <mergeCell ref="A17:K17"/>
    <mergeCell ref="A12:K12"/>
    <mergeCell ref="A13:K13"/>
    <mergeCell ref="A14:K14"/>
    <mergeCell ref="A7:K7"/>
    <mergeCell ref="A8:K8"/>
    <mergeCell ref="A10:K10"/>
    <mergeCell ref="A11:K11"/>
    <mergeCell ref="A2:A5"/>
  </mergeCells>
  <phoneticPr fontId="5" type="noConversion"/>
  <pageMargins left="0.25" right="0.25" top="0.75" bottom="0.75" header="0.3" footer="0.3"/>
  <pageSetup paperSize="9" fitToHeight="0" orientation="landscape" r:id="rId1"/>
  <headerFooter>
    <oddHeader>&amp;C&amp;"-,Grassetto"&amp;14AREA STRATEGICA DIDATTICA E SERVIZI ALLE STUDENTESSE E AGLI STUDENTI</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E4370-AFE4-42FE-8E59-3C83E7F30CCB}">
  <sheetPr>
    <pageSetUpPr fitToPage="1"/>
  </sheetPr>
  <dimension ref="A1:K16"/>
  <sheetViews>
    <sheetView showWhiteSpace="0" view="pageBreakPreview" zoomScaleNormal="80" zoomScaleSheetLayoutView="100" zoomScalePageLayoutView="110" workbookViewId="0">
      <selection activeCell="O25" sqref="O25"/>
    </sheetView>
  </sheetViews>
  <sheetFormatPr defaultColWidth="8.6640625" defaultRowHeight="12" x14ac:dyDescent="0.25"/>
  <cols>
    <col min="1" max="1" width="14.44140625" style="1" customWidth="1"/>
    <col min="2" max="2" width="8.44140625" style="1" customWidth="1"/>
    <col min="3" max="3" width="57.44140625" style="1" customWidth="1"/>
    <col min="4" max="4" width="12.33203125" style="1" hidden="1" customWidth="1"/>
    <col min="5" max="5" width="14.44140625" style="1" hidden="1" customWidth="1"/>
    <col min="6" max="6" width="14.44140625" style="1" customWidth="1"/>
    <col min="7" max="9" width="11.5546875" style="1" hidden="1" customWidth="1"/>
    <col min="10" max="10" width="14.44140625" style="1" bestFit="1" customWidth="1"/>
    <col min="11" max="11" width="18.88671875" style="1" customWidth="1"/>
    <col min="12" max="12" width="13.33203125" style="1" customWidth="1"/>
    <col min="13" max="16384" width="8.6640625" style="1"/>
  </cols>
  <sheetData>
    <row r="1" spans="1:11" ht="24" customHeight="1" x14ac:dyDescent="0.25">
      <c r="A1" s="2" t="s">
        <v>7</v>
      </c>
      <c r="B1" s="2" t="s">
        <v>8</v>
      </c>
      <c r="C1" s="2" t="s">
        <v>9</v>
      </c>
      <c r="D1" s="3" t="s">
        <v>10</v>
      </c>
      <c r="E1" s="3" t="s">
        <v>11</v>
      </c>
      <c r="F1" s="3" t="s">
        <v>12</v>
      </c>
      <c r="G1" s="3" t="s">
        <v>13</v>
      </c>
      <c r="H1" s="3" t="s">
        <v>14</v>
      </c>
      <c r="I1" s="3" t="s">
        <v>15</v>
      </c>
      <c r="J1" s="3" t="s">
        <v>17</v>
      </c>
      <c r="K1" s="3" t="s">
        <v>16</v>
      </c>
    </row>
    <row r="2" spans="1:11" ht="24" customHeight="1" x14ac:dyDescent="0.25">
      <c r="A2" s="186" t="s">
        <v>235</v>
      </c>
      <c r="B2" s="120" t="s">
        <v>236</v>
      </c>
      <c r="C2" s="120" t="s">
        <v>237</v>
      </c>
      <c r="D2" s="4" t="s">
        <v>211</v>
      </c>
      <c r="E2" s="4" t="s">
        <v>238</v>
      </c>
      <c r="F2" s="105" t="s">
        <v>179</v>
      </c>
      <c r="G2" s="105">
        <v>0</v>
      </c>
      <c r="H2" s="105">
        <v>0</v>
      </c>
      <c r="I2" s="105">
        <v>0</v>
      </c>
      <c r="J2" s="105" t="s">
        <v>185</v>
      </c>
      <c r="K2" s="4"/>
    </row>
    <row r="3" spans="1:11" ht="24" x14ac:dyDescent="0.25">
      <c r="A3" s="216"/>
      <c r="B3" s="120" t="s">
        <v>239</v>
      </c>
      <c r="C3" s="120" t="s">
        <v>240</v>
      </c>
      <c r="D3" s="4" t="s">
        <v>211</v>
      </c>
      <c r="E3" s="4" t="s">
        <v>238</v>
      </c>
      <c r="F3" s="105" t="s">
        <v>179</v>
      </c>
      <c r="G3" s="105">
        <v>0</v>
      </c>
      <c r="H3" s="105">
        <v>0</v>
      </c>
      <c r="I3" s="105">
        <v>0</v>
      </c>
      <c r="J3" s="105" t="s">
        <v>185</v>
      </c>
      <c r="K3" s="4"/>
    </row>
    <row r="4" spans="1:11" ht="40.799999999999997" x14ac:dyDescent="0.25">
      <c r="A4" s="216"/>
      <c r="B4" s="120" t="s">
        <v>241</v>
      </c>
      <c r="C4" s="120" t="s">
        <v>242</v>
      </c>
      <c r="D4" s="4" t="s">
        <v>211</v>
      </c>
      <c r="E4" s="4" t="s">
        <v>238</v>
      </c>
      <c r="F4" s="226">
        <f>AVERAGE(G4:I4)</f>
        <v>1059.4766666666667</v>
      </c>
      <c r="G4" s="226">
        <v>993.72</v>
      </c>
      <c r="H4" s="226">
        <v>1203.6099999999999</v>
      </c>
      <c r="I4" s="226">
        <v>981.1</v>
      </c>
      <c r="J4" s="105" t="s">
        <v>176</v>
      </c>
      <c r="K4" s="227" t="s">
        <v>243</v>
      </c>
    </row>
    <row r="5" spans="1:11" ht="60" x14ac:dyDescent="0.25">
      <c r="A5" s="228"/>
      <c r="B5" s="120" t="s">
        <v>244</v>
      </c>
      <c r="C5" s="120" t="s">
        <v>245</v>
      </c>
      <c r="D5" s="4" t="s">
        <v>211</v>
      </c>
      <c r="E5" s="4"/>
      <c r="F5" s="229">
        <f>+(83+46+97)/3</f>
        <v>75.333333333333329</v>
      </c>
      <c r="G5" s="229">
        <f>(46+97+56)/3</f>
        <v>66.333333333333329</v>
      </c>
      <c r="H5" s="105" t="s">
        <v>246</v>
      </c>
      <c r="I5" s="105" t="s">
        <v>246</v>
      </c>
      <c r="J5" s="105" t="s">
        <v>176</v>
      </c>
      <c r="K5" s="4" t="s">
        <v>247</v>
      </c>
    </row>
    <row r="6" spans="1:11" x14ac:dyDescent="0.25">
      <c r="A6" s="5"/>
      <c r="B6" s="5"/>
      <c r="C6" s="5"/>
      <c r="D6" s="6"/>
      <c r="E6" s="6"/>
      <c r="F6" s="6"/>
      <c r="G6" s="6"/>
      <c r="H6" s="6"/>
      <c r="I6" s="6"/>
      <c r="J6" s="6"/>
      <c r="K6" s="6"/>
    </row>
    <row r="7" spans="1:11" ht="12" customHeight="1" x14ac:dyDescent="0.25">
      <c r="A7" s="167" t="s">
        <v>34</v>
      </c>
      <c r="B7" s="168"/>
      <c r="C7" s="168"/>
      <c r="D7" s="168"/>
      <c r="E7" s="168"/>
      <c r="F7" s="168"/>
      <c r="G7" s="168"/>
      <c r="H7" s="168"/>
      <c r="I7" s="168"/>
      <c r="J7" s="168"/>
      <c r="K7" s="174"/>
    </row>
    <row r="8" spans="1:11" ht="12" customHeight="1" x14ac:dyDescent="0.25">
      <c r="A8" s="176" t="s">
        <v>248</v>
      </c>
      <c r="B8" s="177"/>
      <c r="C8" s="177"/>
      <c r="D8" s="177"/>
      <c r="E8" s="177"/>
      <c r="F8" s="177"/>
      <c r="G8" s="177"/>
      <c r="H8" s="177"/>
      <c r="I8" s="177"/>
      <c r="J8" s="177"/>
      <c r="K8" s="220"/>
    </row>
    <row r="9" spans="1:11" ht="12" customHeight="1" x14ac:dyDescent="0.25">
      <c r="A9" s="154" t="s">
        <v>249</v>
      </c>
      <c r="B9" s="155"/>
      <c r="C9" s="155"/>
      <c r="D9" s="155"/>
      <c r="E9" s="155"/>
      <c r="F9" s="155"/>
      <c r="G9" s="155"/>
      <c r="H9" s="155"/>
      <c r="I9" s="155"/>
      <c r="J9" s="155"/>
      <c r="K9" s="156"/>
    </row>
    <row r="10" spans="1:11" x14ac:dyDescent="0.25">
      <c r="A10" s="5"/>
      <c r="B10" s="5"/>
      <c r="C10" s="5"/>
      <c r="D10" s="6"/>
      <c r="E10" s="6"/>
      <c r="F10" s="6"/>
      <c r="G10" s="6"/>
      <c r="H10" s="6"/>
      <c r="I10" s="6"/>
      <c r="J10" s="6"/>
      <c r="K10" s="6"/>
    </row>
    <row r="11" spans="1:11" ht="12" customHeight="1" x14ac:dyDescent="0.25">
      <c r="A11" s="167" t="s">
        <v>37</v>
      </c>
      <c r="B11" s="168"/>
      <c r="C11" s="168"/>
      <c r="D11" s="168"/>
      <c r="E11" s="168"/>
      <c r="F11" s="168"/>
      <c r="G11" s="168"/>
      <c r="H11" s="168"/>
      <c r="I11" s="168"/>
      <c r="J11" s="168"/>
      <c r="K11" s="174"/>
    </row>
    <row r="12" spans="1:11" ht="12" customHeight="1" x14ac:dyDescent="0.25">
      <c r="A12" s="176" t="s">
        <v>250</v>
      </c>
      <c r="B12" s="177"/>
      <c r="C12" s="177"/>
      <c r="D12" s="177"/>
      <c r="E12" s="177"/>
      <c r="F12" s="177"/>
      <c r="G12" s="177"/>
      <c r="H12" s="177"/>
      <c r="I12" s="177"/>
      <c r="J12" s="177"/>
      <c r="K12" s="220"/>
    </row>
    <row r="13" spans="1:11" ht="12" customHeight="1" x14ac:dyDescent="0.25">
      <c r="A13" s="154" t="s">
        <v>251</v>
      </c>
      <c r="B13" s="155"/>
      <c r="C13" s="155"/>
      <c r="D13" s="155"/>
      <c r="E13" s="155"/>
      <c r="F13" s="155"/>
      <c r="G13" s="155"/>
      <c r="H13" s="155"/>
      <c r="I13" s="155"/>
      <c r="J13" s="155"/>
      <c r="K13" s="156"/>
    </row>
    <row r="15" spans="1:11" ht="24" customHeight="1" x14ac:dyDescent="0.25">
      <c r="A15" s="167" t="s">
        <v>252</v>
      </c>
      <c r="B15" s="168"/>
      <c r="C15" s="168"/>
      <c r="D15" s="168"/>
      <c r="E15" s="168"/>
      <c r="F15" s="168"/>
      <c r="G15" s="168"/>
      <c r="H15" s="168"/>
      <c r="I15" s="168"/>
      <c r="J15" s="168"/>
      <c r="K15" s="174"/>
    </row>
    <row r="16" spans="1:11" ht="109.35" customHeight="1" x14ac:dyDescent="0.25">
      <c r="A16" s="176" t="s">
        <v>253</v>
      </c>
      <c r="B16" s="177"/>
      <c r="C16" s="177"/>
      <c r="D16" s="177"/>
      <c r="E16" s="177"/>
      <c r="F16" s="177"/>
      <c r="G16" s="177"/>
      <c r="H16" s="177"/>
      <c r="I16" s="177"/>
      <c r="J16" s="177"/>
      <c r="K16" s="220"/>
    </row>
  </sheetData>
  <mergeCells count="9">
    <mergeCell ref="A13:K13"/>
    <mergeCell ref="A15:K15"/>
    <mergeCell ref="A16:K16"/>
    <mergeCell ref="A2:A5"/>
    <mergeCell ref="A7:K7"/>
    <mergeCell ref="A8:K8"/>
    <mergeCell ref="A9:K9"/>
    <mergeCell ref="A11:K11"/>
    <mergeCell ref="A12:K12"/>
  </mergeCells>
  <pageMargins left="0.7" right="0.7" top="0.75" bottom="0.75" header="0.3" footer="0.3"/>
  <pageSetup paperSize="9" fitToHeight="0" orientation="landscape" r:id="rId1"/>
  <headerFooter>
    <oddHeader>&amp;C&amp;"-,Grassetto"&amp;14AREA STRATEGICA RICERCA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E18FB-9A78-4917-8D63-F02EBEBE2E24}">
  <sheetPr>
    <pageSetUpPr fitToPage="1"/>
  </sheetPr>
  <dimension ref="A1:K16"/>
  <sheetViews>
    <sheetView showRuler="0" view="pageBreakPreview" zoomScaleNormal="100" zoomScaleSheetLayoutView="100" zoomScalePageLayoutView="120" workbookViewId="0">
      <selection activeCell="O25" sqref="O25"/>
    </sheetView>
  </sheetViews>
  <sheetFormatPr defaultColWidth="8.88671875" defaultRowHeight="14.4" x14ac:dyDescent="0.3"/>
  <cols>
    <col min="1" max="1" width="14.44140625" customWidth="1"/>
    <col min="2" max="2" width="8.44140625" customWidth="1"/>
    <col min="3" max="3" width="48.109375" customWidth="1"/>
    <col min="4" max="4" width="13.33203125" hidden="1" customWidth="1"/>
    <col min="5" max="5" width="14.33203125" hidden="1" customWidth="1"/>
    <col min="6" max="6" width="14.44140625" customWidth="1"/>
    <col min="7" max="7" width="13.33203125" hidden="1" customWidth="1"/>
    <col min="8" max="8" width="12.44140625" hidden="1" customWidth="1"/>
    <col min="9" max="9" width="13.6640625" hidden="1" customWidth="1"/>
    <col min="10" max="10" width="31.5546875" customWidth="1"/>
    <col min="11" max="11" width="14.44140625" customWidth="1"/>
    <col min="12" max="12" width="23.5546875" customWidth="1"/>
  </cols>
  <sheetData>
    <row r="1" spans="1:11" ht="39.6" customHeight="1" x14ac:dyDescent="0.3">
      <c r="A1" s="2" t="s">
        <v>7</v>
      </c>
      <c r="B1" s="2" t="s">
        <v>8</v>
      </c>
      <c r="C1" s="2" t="s">
        <v>9</v>
      </c>
      <c r="D1" s="3" t="s">
        <v>10</v>
      </c>
      <c r="E1" s="3" t="s">
        <v>11</v>
      </c>
      <c r="F1" s="3" t="s">
        <v>12</v>
      </c>
      <c r="G1" s="3" t="s">
        <v>13</v>
      </c>
      <c r="H1" s="3" t="s">
        <v>14</v>
      </c>
      <c r="I1" s="3" t="s">
        <v>15</v>
      </c>
      <c r="J1" s="3" t="s">
        <v>17</v>
      </c>
      <c r="K1" s="3" t="s">
        <v>16</v>
      </c>
    </row>
    <row r="2" spans="1:11" ht="24" x14ac:dyDescent="0.3">
      <c r="A2" s="147" t="s">
        <v>254</v>
      </c>
      <c r="B2" s="120" t="s">
        <v>255</v>
      </c>
      <c r="C2" s="120" t="s">
        <v>256</v>
      </c>
      <c r="D2" s="4" t="s">
        <v>211</v>
      </c>
      <c r="E2" s="4"/>
      <c r="F2" s="4" t="s">
        <v>179</v>
      </c>
      <c r="G2" s="4"/>
      <c r="H2" s="4"/>
      <c r="I2" s="4"/>
      <c r="J2" s="105" t="s">
        <v>185</v>
      </c>
      <c r="K2" s="4"/>
    </row>
    <row r="3" spans="1:11" ht="24.75" customHeight="1" x14ac:dyDescent="0.3">
      <c r="A3" s="147"/>
      <c r="B3" s="230" t="s">
        <v>257</v>
      </c>
      <c r="C3" s="230" t="s">
        <v>258</v>
      </c>
      <c r="D3" s="4" t="s">
        <v>211</v>
      </c>
      <c r="E3" s="4"/>
      <c r="F3" s="72">
        <v>57</v>
      </c>
      <c r="G3" s="72">
        <v>43</v>
      </c>
      <c r="H3" s="4">
        <v>32</v>
      </c>
      <c r="I3" s="4">
        <v>95</v>
      </c>
      <c r="J3" s="105" t="s">
        <v>259</v>
      </c>
      <c r="K3" s="4" t="s">
        <v>260</v>
      </c>
    </row>
    <row r="4" spans="1:11" ht="36" x14ac:dyDescent="0.3">
      <c r="A4" s="147"/>
      <c r="B4" s="230" t="s">
        <v>261</v>
      </c>
      <c r="C4" s="230" t="s">
        <v>262</v>
      </c>
      <c r="D4" s="4" t="s">
        <v>211</v>
      </c>
      <c r="E4" s="40" t="s">
        <v>263</v>
      </c>
      <c r="F4" s="231">
        <f t="shared" ref="F4" si="0">AVERAGE(G4:I4)</f>
        <v>8549822.4591333345</v>
      </c>
      <c r="G4" s="231">
        <v>5729139.5474000005</v>
      </c>
      <c r="H4" s="231">
        <v>4027389.0300000003</v>
      </c>
      <c r="I4" s="231">
        <v>15892938.800000001</v>
      </c>
      <c r="J4" s="105" t="s">
        <v>259</v>
      </c>
      <c r="K4" s="4" t="s">
        <v>260</v>
      </c>
    </row>
    <row r="5" spans="1:11" ht="36" x14ac:dyDescent="0.3">
      <c r="A5" s="147"/>
      <c r="B5" s="120" t="s">
        <v>264</v>
      </c>
      <c r="C5" s="230" t="s">
        <v>265</v>
      </c>
      <c r="D5" s="4" t="s">
        <v>211</v>
      </c>
      <c r="E5" s="4"/>
      <c r="F5" s="4" t="s">
        <v>179</v>
      </c>
      <c r="G5" s="4"/>
      <c r="H5" s="4"/>
      <c r="I5" s="4"/>
      <c r="J5" s="232">
        <v>0.8</v>
      </c>
      <c r="K5" s="4"/>
    </row>
    <row r="6" spans="1:11" x14ac:dyDescent="0.3">
      <c r="A6" s="5"/>
      <c r="B6" s="5"/>
      <c r="C6" s="5"/>
      <c r="D6" s="6"/>
      <c r="E6" s="6"/>
      <c r="F6" s="6"/>
      <c r="G6" s="6"/>
      <c r="H6" s="6"/>
      <c r="I6" s="6"/>
      <c r="J6" s="6"/>
      <c r="K6" s="6"/>
    </row>
    <row r="7" spans="1:11" ht="14.85" customHeight="1" x14ac:dyDescent="0.3">
      <c r="A7" s="233" t="s">
        <v>34</v>
      </c>
      <c r="B7" s="234"/>
      <c r="C7" s="234"/>
      <c r="D7" s="234"/>
      <c r="E7" s="234"/>
      <c r="F7" s="234"/>
      <c r="G7" s="234"/>
      <c r="H7" s="234"/>
      <c r="I7" s="234"/>
      <c r="J7" s="234"/>
      <c r="K7" s="235"/>
    </row>
    <row r="8" spans="1:11" ht="14.85" customHeight="1" x14ac:dyDescent="0.3">
      <c r="A8" s="236" t="s">
        <v>266</v>
      </c>
      <c r="B8" s="158"/>
      <c r="C8" s="158"/>
      <c r="D8" s="158"/>
      <c r="E8" s="158"/>
      <c r="F8" s="158"/>
      <c r="G8" s="158"/>
      <c r="H8" s="158"/>
      <c r="I8" s="158"/>
      <c r="J8" s="158"/>
      <c r="K8" s="237"/>
    </row>
    <row r="9" spans="1:11" ht="14.85" customHeight="1" x14ac:dyDescent="0.3">
      <c r="A9" s="238" t="s">
        <v>267</v>
      </c>
      <c r="B9" s="239"/>
      <c r="C9" s="239"/>
      <c r="D9" s="239"/>
      <c r="E9" s="239"/>
      <c r="F9" s="239"/>
      <c r="G9" s="239"/>
      <c r="H9" s="239"/>
      <c r="I9" s="239"/>
      <c r="J9" s="239"/>
      <c r="K9" s="240"/>
    </row>
    <row r="10" spans="1:11" x14ac:dyDescent="0.3">
      <c r="A10" s="5"/>
      <c r="B10" s="5"/>
      <c r="C10" s="5"/>
      <c r="D10" s="6"/>
      <c r="E10" s="6"/>
      <c r="F10" s="6"/>
      <c r="G10" s="6"/>
      <c r="H10" s="6"/>
      <c r="I10" s="6"/>
      <c r="J10" s="6"/>
      <c r="K10" s="6"/>
    </row>
    <row r="11" spans="1:11" ht="14.85" customHeight="1" x14ac:dyDescent="0.3">
      <c r="A11" s="233" t="s">
        <v>37</v>
      </c>
      <c r="B11" s="234"/>
      <c r="C11" s="234"/>
      <c r="D11" s="234"/>
      <c r="E11" s="234"/>
      <c r="F11" s="234"/>
      <c r="G11" s="234"/>
      <c r="H11" s="234"/>
      <c r="I11" s="234"/>
      <c r="J11" s="234"/>
      <c r="K11" s="235"/>
    </row>
    <row r="12" spans="1:11" ht="14.85" customHeight="1" x14ac:dyDescent="0.3">
      <c r="A12" s="236" t="s">
        <v>250</v>
      </c>
      <c r="B12" s="158"/>
      <c r="C12" s="158"/>
      <c r="D12" s="158"/>
      <c r="E12" s="158"/>
      <c r="F12" s="158"/>
      <c r="G12" s="158"/>
      <c r="H12" s="158"/>
      <c r="I12" s="158"/>
      <c r="J12" s="158"/>
      <c r="K12" s="237"/>
    </row>
    <row r="13" spans="1:11" ht="14.85" customHeight="1" x14ac:dyDescent="0.3">
      <c r="A13" s="238" t="s">
        <v>268</v>
      </c>
      <c r="B13" s="239"/>
      <c r="C13" s="239"/>
      <c r="D13" s="239"/>
      <c r="E13" s="239"/>
      <c r="F13" s="239"/>
      <c r="G13" s="239"/>
      <c r="H13" s="239"/>
      <c r="I13" s="239"/>
      <c r="J13" s="239"/>
      <c r="K13" s="240"/>
    </row>
    <row r="14" spans="1:11" x14ac:dyDescent="0.3">
      <c r="A14" s="5"/>
      <c r="B14" s="5"/>
      <c r="C14" s="5"/>
      <c r="D14" s="6"/>
      <c r="E14" s="6"/>
      <c r="F14" s="6"/>
      <c r="G14" s="6"/>
      <c r="H14" s="6"/>
      <c r="I14" s="6"/>
      <c r="J14" s="6"/>
      <c r="K14" s="6"/>
    </row>
    <row r="15" spans="1:11" ht="24" customHeight="1" x14ac:dyDescent="0.3">
      <c r="A15" s="167" t="s">
        <v>252</v>
      </c>
      <c r="B15" s="168"/>
      <c r="C15" s="168"/>
      <c r="D15" s="168"/>
      <c r="E15" s="168"/>
      <c r="F15" s="168"/>
      <c r="G15" s="168"/>
      <c r="H15" s="168"/>
      <c r="I15" s="168"/>
      <c r="J15" s="168"/>
      <c r="K15" s="174"/>
    </row>
    <row r="16" spans="1:11" ht="86.1" customHeight="1" x14ac:dyDescent="0.3">
      <c r="A16" s="241" t="s">
        <v>269</v>
      </c>
      <c r="B16" s="242"/>
      <c r="C16" s="242"/>
      <c r="D16" s="242"/>
      <c r="E16" s="242"/>
      <c r="F16" s="242"/>
      <c r="G16" s="242"/>
      <c r="H16" s="242"/>
      <c r="I16" s="242"/>
      <c r="J16" s="242"/>
      <c r="K16" s="243"/>
    </row>
  </sheetData>
  <mergeCells count="9">
    <mergeCell ref="A13:K13"/>
    <mergeCell ref="A15:K15"/>
    <mergeCell ref="A16:K16"/>
    <mergeCell ref="A2:A5"/>
    <mergeCell ref="A7:K7"/>
    <mergeCell ref="A8:K8"/>
    <mergeCell ref="A9:K9"/>
    <mergeCell ref="A11:K11"/>
    <mergeCell ref="A12:K12"/>
  </mergeCells>
  <pageMargins left="0.7" right="0.7" top="0.75" bottom="0.75" header="0.3" footer="0.3"/>
  <pageSetup paperSize="9" scale="99" fitToHeight="0" orientation="landscape" r:id="rId1"/>
  <headerFooter>
    <oddHeader>&amp;C&amp;"-,Grassetto"&amp;14AREA STRATEGICA RICERCA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9A34-69D5-46A0-BE0D-320537E9DB4D}">
  <sheetPr>
    <pageSetUpPr fitToPage="1"/>
  </sheetPr>
  <dimension ref="A1:K16"/>
  <sheetViews>
    <sheetView view="pageBreakPreview" zoomScaleNormal="80" zoomScaleSheetLayoutView="100" zoomScalePageLayoutView="110" workbookViewId="0">
      <selection activeCell="O25" sqref="O25"/>
    </sheetView>
  </sheetViews>
  <sheetFormatPr defaultColWidth="8.88671875" defaultRowHeight="14.4" x14ac:dyDescent="0.3"/>
  <cols>
    <col min="1" max="1" width="14.44140625" customWidth="1"/>
    <col min="2" max="2" width="8.44140625" customWidth="1"/>
    <col min="3" max="3" width="50.44140625" customWidth="1"/>
    <col min="4" max="5" width="14.44140625" hidden="1" customWidth="1"/>
    <col min="6" max="6" width="14.44140625" customWidth="1"/>
    <col min="7" max="9" width="14.44140625" hidden="1" customWidth="1"/>
    <col min="10" max="10" width="14.44140625" bestFit="1" customWidth="1"/>
    <col min="11" max="11" width="24.88671875" customWidth="1"/>
  </cols>
  <sheetData>
    <row r="1" spans="1:11" ht="29.25" customHeight="1" x14ac:dyDescent="0.3">
      <c r="A1" s="2" t="s">
        <v>7</v>
      </c>
      <c r="B1" s="2" t="s">
        <v>8</v>
      </c>
      <c r="C1" s="2" t="s">
        <v>9</v>
      </c>
      <c r="D1" s="3" t="s">
        <v>10</v>
      </c>
      <c r="E1" s="3" t="s">
        <v>11</v>
      </c>
      <c r="F1" s="3" t="s">
        <v>12</v>
      </c>
      <c r="G1" s="3" t="s">
        <v>13</v>
      </c>
      <c r="H1" s="3" t="s">
        <v>14</v>
      </c>
      <c r="I1" s="3" t="s">
        <v>15</v>
      </c>
      <c r="J1" s="3" t="s">
        <v>17</v>
      </c>
      <c r="K1" s="3" t="s">
        <v>16</v>
      </c>
    </row>
    <row r="2" spans="1:11" ht="32.4" customHeight="1" x14ac:dyDescent="0.3">
      <c r="A2" s="147" t="s">
        <v>270</v>
      </c>
      <c r="B2" s="120" t="s">
        <v>271</v>
      </c>
      <c r="C2" s="120" t="s">
        <v>272</v>
      </c>
      <c r="D2" s="4" t="s">
        <v>273</v>
      </c>
      <c r="E2" s="4" t="s">
        <v>274</v>
      </c>
      <c r="F2" s="229">
        <f>AVERAGE(G2:I2)</f>
        <v>87.666666666666671</v>
      </c>
      <c r="G2" s="229">
        <v>110</v>
      </c>
      <c r="H2" s="105">
        <v>72</v>
      </c>
      <c r="I2" s="105">
        <v>81</v>
      </c>
      <c r="J2" s="105" t="s">
        <v>176</v>
      </c>
      <c r="K2" s="105" t="s">
        <v>275</v>
      </c>
    </row>
    <row r="3" spans="1:11" ht="28.5" customHeight="1" x14ac:dyDescent="0.3">
      <c r="A3" s="147"/>
      <c r="B3" s="120" t="s">
        <v>276</v>
      </c>
      <c r="C3" s="120" t="s">
        <v>277</v>
      </c>
      <c r="D3" s="4" t="s">
        <v>278</v>
      </c>
      <c r="E3" s="4" t="s">
        <v>279</v>
      </c>
      <c r="F3" s="244">
        <f>AVERAGE(G3:I3)</f>
        <v>8.4278144593118887E-2</v>
      </c>
      <c r="G3" s="244">
        <f>72/959</f>
        <v>7.5078206465067784E-2</v>
      </c>
      <c r="H3" s="244">
        <f>90/965</f>
        <v>9.3264248704663211E-2</v>
      </c>
      <c r="I3" s="244">
        <f>79/935</f>
        <v>8.4491978609625665E-2</v>
      </c>
      <c r="J3" s="105" t="s">
        <v>176</v>
      </c>
      <c r="K3" s="105" t="s">
        <v>280</v>
      </c>
    </row>
    <row r="4" spans="1:11" ht="30" customHeight="1" x14ac:dyDescent="0.3">
      <c r="A4" s="147"/>
      <c r="B4" s="120" t="s">
        <v>281</v>
      </c>
      <c r="C4" s="120" t="s">
        <v>282</v>
      </c>
      <c r="D4" s="4" t="s">
        <v>283</v>
      </c>
      <c r="E4" s="4" t="s">
        <v>26</v>
      </c>
      <c r="F4" s="244">
        <f>AVERAGE(G4:I4)</f>
        <v>0.19554519554519556</v>
      </c>
      <c r="G4" s="244">
        <f>+(10+18)/88</f>
        <v>0.31818181818181818</v>
      </c>
      <c r="H4" s="244">
        <f>+(14+13)/104</f>
        <v>0.25961538461538464</v>
      </c>
      <c r="I4" s="244">
        <f>+(14/16)/99</f>
        <v>8.8383838383838381E-3</v>
      </c>
      <c r="J4" s="105" t="s">
        <v>176</v>
      </c>
      <c r="K4" s="105" t="s">
        <v>284</v>
      </c>
    </row>
    <row r="5" spans="1:11" ht="56.1" customHeight="1" x14ac:dyDescent="0.3">
      <c r="A5" s="147"/>
      <c r="B5" s="120" t="s">
        <v>285</v>
      </c>
      <c r="C5" s="230" t="s">
        <v>286</v>
      </c>
      <c r="D5" s="4" t="s">
        <v>287</v>
      </c>
      <c r="E5" s="4" t="s">
        <v>274</v>
      </c>
      <c r="F5" s="105">
        <v>15</v>
      </c>
      <c r="G5" s="105">
        <v>13</v>
      </c>
      <c r="H5" s="105">
        <v>9</v>
      </c>
      <c r="I5" s="105">
        <v>2</v>
      </c>
      <c r="J5" s="105" t="s">
        <v>176</v>
      </c>
      <c r="K5" s="105" t="s">
        <v>288</v>
      </c>
    </row>
    <row r="6" spans="1:11" ht="39.6" customHeight="1" x14ac:dyDescent="0.3">
      <c r="A6" s="147"/>
      <c r="B6" s="120" t="s">
        <v>289</v>
      </c>
      <c r="C6" s="230" t="s">
        <v>290</v>
      </c>
      <c r="D6" s="4" t="s">
        <v>291</v>
      </c>
      <c r="E6" s="4" t="s">
        <v>292</v>
      </c>
      <c r="F6" s="105">
        <f>6+34</f>
        <v>40</v>
      </c>
      <c r="G6" s="105">
        <f>6 + 33</f>
        <v>39</v>
      </c>
      <c r="H6" s="105">
        <f>10+ 28</f>
        <v>38</v>
      </c>
      <c r="I6" s="105">
        <f>7 + 28</f>
        <v>35</v>
      </c>
      <c r="J6" s="105" t="s">
        <v>176</v>
      </c>
      <c r="K6" s="105" t="s">
        <v>275</v>
      </c>
    </row>
    <row r="7" spans="1:11" x14ac:dyDescent="0.3">
      <c r="A7" s="5"/>
      <c r="B7" s="5"/>
      <c r="C7" s="5"/>
      <c r="D7" s="6"/>
      <c r="E7" s="6"/>
      <c r="F7" s="6"/>
      <c r="G7" s="6"/>
      <c r="H7" s="6"/>
      <c r="I7" s="6"/>
      <c r="J7" s="6"/>
      <c r="K7" s="6"/>
    </row>
    <row r="8" spans="1:11" ht="14.85" customHeight="1" x14ac:dyDescent="0.3">
      <c r="A8" s="167" t="s">
        <v>34</v>
      </c>
      <c r="B8" s="168"/>
      <c r="C8" s="168"/>
      <c r="D8" s="168"/>
      <c r="E8" s="168"/>
      <c r="F8" s="168"/>
      <c r="G8" s="168"/>
      <c r="H8" s="168"/>
      <c r="I8" s="168"/>
      <c r="J8" s="168"/>
      <c r="K8" s="174"/>
    </row>
    <row r="9" spans="1:11" ht="14.85" customHeight="1" x14ac:dyDescent="0.3">
      <c r="A9" s="176" t="s">
        <v>293</v>
      </c>
      <c r="B9" s="177"/>
      <c r="C9" s="177"/>
      <c r="D9" s="177"/>
      <c r="E9" s="177"/>
      <c r="F9" s="177"/>
      <c r="G9" s="177"/>
      <c r="H9" s="177"/>
      <c r="I9" s="177"/>
      <c r="J9" s="177"/>
      <c r="K9" s="220"/>
    </row>
    <row r="10" spans="1:11" ht="14.85" customHeight="1" x14ac:dyDescent="0.3">
      <c r="A10" s="154" t="s">
        <v>294</v>
      </c>
      <c r="B10" s="155"/>
      <c r="C10" s="155"/>
      <c r="D10" s="155"/>
      <c r="E10" s="155"/>
      <c r="F10" s="155"/>
      <c r="G10" s="155"/>
      <c r="H10" s="155"/>
      <c r="I10" s="155"/>
      <c r="J10" s="155"/>
      <c r="K10" s="156"/>
    </row>
    <row r="11" spans="1:11" x14ac:dyDescent="0.3">
      <c r="A11" s="5"/>
      <c r="B11" s="5"/>
      <c r="C11" s="5"/>
      <c r="D11" s="6"/>
      <c r="E11" s="6"/>
      <c r="F11" s="6"/>
      <c r="G11" s="6"/>
      <c r="H11" s="6"/>
      <c r="I11" s="6"/>
      <c r="J11" s="6"/>
      <c r="K11" s="6"/>
    </row>
    <row r="12" spans="1:11" ht="14.85" customHeight="1" x14ac:dyDescent="0.3">
      <c r="A12" s="167" t="s">
        <v>37</v>
      </c>
      <c r="B12" s="168"/>
      <c r="C12" s="168"/>
      <c r="D12" s="168"/>
      <c r="E12" s="168"/>
      <c r="F12" s="168"/>
      <c r="G12" s="168"/>
      <c r="H12" s="168"/>
      <c r="I12" s="168"/>
      <c r="J12" s="168"/>
      <c r="K12" s="174"/>
    </row>
    <row r="13" spans="1:11" ht="14.85" customHeight="1" x14ac:dyDescent="0.3">
      <c r="A13" s="151" t="s">
        <v>295</v>
      </c>
      <c r="B13" s="152"/>
      <c r="C13" s="152"/>
      <c r="D13" s="152"/>
      <c r="E13" s="152"/>
      <c r="F13" s="152"/>
      <c r="G13" s="152"/>
      <c r="H13" s="152"/>
      <c r="I13" s="152"/>
      <c r="J13" s="152"/>
      <c r="K13" s="153"/>
    </row>
    <row r="14" spans="1:11" x14ac:dyDescent="0.3">
      <c r="A14" s="1"/>
      <c r="B14" s="1"/>
      <c r="C14" s="1"/>
      <c r="D14" s="1"/>
      <c r="E14" s="1"/>
      <c r="F14" s="1"/>
      <c r="G14" s="1"/>
      <c r="H14" s="1"/>
      <c r="I14" s="1"/>
      <c r="J14" s="1"/>
      <c r="K14" s="1"/>
    </row>
    <row r="15" spans="1:11" ht="24" customHeight="1" x14ac:dyDescent="0.3">
      <c r="A15" s="167" t="s">
        <v>252</v>
      </c>
      <c r="B15" s="168"/>
      <c r="C15" s="168"/>
      <c r="D15" s="168"/>
      <c r="E15" s="168"/>
      <c r="F15" s="168"/>
      <c r="G15" s="168"/>
      <c r="H15" s="168"/>
      <c r="I15" s="168"/>
      <c r="J15" s="168"/>
      <c r="K15" s="174"/>
    </row>
    <row r="16" spans="1:11" ht="117" customHeight="1" x14ac:dyDescent="0.3">
      <c r="A16" s="151" t="s">
        <v>296</v>
      </c>
      <c r="B16" s="152"/>
      <c r="C16" s="152"/>
      <c r="D16" s="152"/>
      <c r="E16" s="152"/>
      <c r="F16" s="152"/>
      <c r="G16" s="152"/>
      <c r="H16" s="152"/>
      <c r="I16" s="152"/>
      <c r="J16" s="152"/>
      <c r="K16" s="153"/>
    </row>
  </sheetData>
  <mergeCells count="8">
    <mergeCell ref="A15:K15"/>
    <mergeCell ref="A16:K16"/>
    <mergeCell ref="A2:A6"/>
    <mergeCell ref="A8:K8"/>
    <mergeCell ref="A9:K9"/>
    <mergeCell ref="A10:K10"/>
    <mergeCell ref="A12:K12"/>
    <mergeCell ref="A13:K13"/>
  </mergeCells>
  <pageMargins left="0.7" right="0.7" top="0.75" bottom="0.75" header="0.3" footer="0.3"/>
  <pageSetup paperSize="9" fitToHeight="0" orientation="landscape" r:id="rId1"/>
  <headerFooter>
    <oddHeader>&amp;C&amp;"-,Grassetto"&amp;14AREA STRATEGICA RICERCA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CEAD7-DAF1-4568-81BC-B54B9EC53006}">
  <sheetPr>
    <pageSetUpPr fitToPage="1"/>
  </sheetPr>
  <dimension ref="A1:L23"/>
  <sheetViews>
    <sheetView zoomScale="90" zoomScaleNormal="90" zoomScaleSheetLayoutView="100" zoomScalePageLayoutView="70" workbookViewId="0">
      <selection activeCell="O25" sqref="O25"/>
    </sheetView>
  </sheetViews>
  <sheetFormatPr defaultColWidth="8.88671875" defaultRowHeight="14.4" x14ac:dyDescent="0.3"/>
  <cols>
    <col min="1" max="1" width="14.44140625" customWidth="1"/>
    <col min="2" max="2" width="8.44140625" customWidth="1"/>
    <col min="3" max="3" width="57.44140625" customWidth="1"/>
    <col min="4" max="4" width="11" hidden="1" customWidth="1"/>
    <col min="5" max="5" width="14.44140625" hidden="1" customWidth="1"/>
    <col min="6" max="6" width="14.44140625" customWidth="1"/>
    <col min="7" max="9" width="14.44140625" hidden="1" customWidth="1"/>
    <col min="10" max="10" width="14.44140625" bestFit="1" customWidth="1"/>
    <col min="11" max="11" width="27.88671875" customWidth="1"/>
    <col min="12" max="12" width="18.88671875" customWidth="1"/>
  </cols>
  <sheetData>
    <row r="1" spans="1:12" ht="33.6" customHeight="1" x14ac:dyDescent="0.3">
      <c r="A1" s="2" t="s">
        <v>7</v>
      </c>
      <c r="B1" s="2" t="s">
        <v>8</v>
      </c>
      <c r="C1" s="2" t="s">
        <v>9</v>
      </c>
      <c r="D1" s="3" t="s">
        <v>10</v>
      </c>
      <c r="E1" s="3" t="s">
        <v>11</v>
      </c>
      <c r="F1" s="3" t="s">
        <v>12</v>
      </c>
      <c r="G1" s="3" t="s">
        <v>13</v>
      </c>
      <c r="H1" s="3" t="s">
        <v>14</v>
      </c>
      <c r="I1" s="3" t="s">
        <v>15</v>
      </c>
      <c r="J1" s="3" t="s">
        <v>17</v>
      </c>
      <c r="K1" s="3" t="s">
        <v>16</v>
      </c>
      <c r="L1" s="245" t="s">
        <v>234</v>
      </c>
    </row>
    <row r="2" spans="1:12" ht="96" x14ac:dyDescent="0.3">
      <c r="A2" s="186" t="s">
        <v>297</v>
      </c>
      <c r="B2" s="120" t="s">
        <v>298</v>
      </c>
      <c r="C2" s="120" t="s">
        <v>299</v>
      </c>
      <c r="D2" s="4" t="s">
        <v>300</v>
      </c>
      <c r="E2" s="4" t="s">
        <v>238</v>
      </c>
      <c r="F2" s="246">
        <v>0.9</v>
      </c>
      <c r="G2" s="105"/>
      <c r="H2" s="105"/>
      <c r="I2" s="105"/>
      <c r="J2" s="105" t="s">
        <v>197</v>
      </c>
      <c r="K2" s="95" t="s">
        <v>301</v>
      </c>
      <c r="L2" s="160">
        <v>325000</v>
      </c>
    </row>
    <row r="3" spans="1:12" ht="24" x14ac:dyDescent="0.3">
      <c r="A3" s="216"/>
      <c r="B3" s="120" t="s">
        <v>302</v>
      </c>
      <c r="C3" s="120" t="s">
        <v>303</v>
      </c>
      <c r="D3" s="247" t="s">
        <v>300</v>
      </c>
      <c r="E3" s="247" t="s">
        <v>238</v>
      </c>
      <c r="F3" s="248">
        <v>0.104</v>
      </c>
      <c r="G3" s="249"/>
      <c r="H3" s="250"/>
      <c r="I3" s="251"/>
      <c r="J3" s="105" t="s">
        <v>176</v>
      </c>
      <c r="K3" s="95" t="s">
        <v>304</v>
      </c>
      <c r="L3" s="161"/>
    </row>
    <row r="4" spans="1:12" ht="24" x14ac:dyDescent="0.3">
      <c r="A4" s="216"/>
      <c r="B4" s="120" t="s">
        <v>305</v>
      </c>
      <c r="C4" s="120" t="s">
        <v>306</v>
      </c>
      <c r="D4" s="4" t="s">
        <v>300</v>
      </c>
      <c r="E4" s="4" t="s">
        <v>238</v>
      </c>
      <c r="F4" s="252">
        <f>AVERAGE(G5:I5)</f>
        <v>0.68275904172710522</v>
      </c>
      <c r="G4" s="253"/>
      <c r="H4" s="254"/>
      <c r="I4" s="246"/>
      <c r="J4" s="105" t="s">
        <v>176</v>
      </c>
      <c r="K4" s="95" t="s">
        <v>307</v>
      </c>
      <c r="L4" s="161"/>
    </row>
    <row r="5" spans="1:12" ht="14.4" hidden="1" customHeight="1" x14ac:dyDescent="0.3">
      <c r="A5" s="216"/>
      <c r="B5" s="120"/>
      <c r="C5" s="120"/>
      <c r="D5" s="4"/>
      <c r="E5" s="4"/>
      <c r="F5" s="252"/>
      <c r="G5" s="255">
        <v>0.54014598540145986</v>
      </c>
      <c r="H5" s="256">
        <v>0.80672268907563027</v>
      </c>
      <c r="I5" s="246">
        <v>0.70140845070422531</v>
      </c>
      <c r="J5" s="105"/>
      <c r="K5" s="95"/>
      <c r="L5" s="161"/>
    </row>
    <row r="6" spans="1:12" ht="27.6" customHeight="1" x14ac:dyDescent="0.3">
      <c r="A6" s="216"/>
      <c r="B6" s="120" t="s">
        <v>308</v>
      </c>
      <c r="C6" s="120" t="s">
        <v>309</v>
      </c>
      <c r="D6" s="247" t="s">
        <v>300</v>
      </c>
      <c r="E6" s="247" t="s">
        <v>238</v>
      </c>
      <c r="F6" s="252">
        <v>2.7</v>
      </c>
      <c r="G6" s="257"/>
      <c r="H6" s="258"/>
      <c r="I6" s="251"/>
      <c r="J6" s="105" t="s">
        <v>176</v>
      </c>
      <c r="K6" s="95" t="s">
        <v>304</v>
      </c>
      <c r="L6" s="161"/>
    </row>
    <row r="7" spans="1:12" ht="27.6" customHeight="1" x14ac:dyDescent="0.3">
      <c r="A7" s="216"/>
      <c r="B7" s="120" t="s">
        <v>310</v>
      </c>
      <c r="C7" s="120" t="s">
        <v>311</v>
      </c>
      <c r="D7" s="4" t="s">
        <v>300</v>
      </c>
      <c r="E7" s="4" t="s">
        <v>238</v>
      </c>
      <c r="F7" s="252">
        <f>AVERAGE(34,65,36)</f>
        <v>45</v>
      </c>
      <c r="G7" s="259"/>
      <c r="H7" s="260"/>
      <c r="I7" s="246"/>
      <c r="J7" s="105" t="s">
        <v>176</v>
      </c>
      <c r="K7" s="95" t="s">
        <v>312</v>
      </c>
      <c r="L7" s="161"/>
    </row>
    <row r="8" spans="1:12" x14ac:dyDescent="0.3">
      <c r="A8" s="228"/>
      <c r="B8" s="120" t="s">
        <v>313</v>
      </c>
      <c r="C8" s="120" t="s">
        <v>314</v>
      </c>
      <c r="D8" s="4" t="s">
        <v>300</v>
      </c>
      <c r="E8" s="4" t="s">
        <v>238</v>
      </c>
      <c r="F8" s="252">
        <v>2.7612551159618008</v>
      </c>
      <c r="G8" s="252">
        <v>2.8986722571628234</v>
      </c>
      <c r="H8" s="252">
        <v>2.561019382627423</v>
      </c>
      <c r="I8" s="252">
        <v>2.561019382627423</v>
      </c>
      <c r="J8" s="105" t="s">
        <v>176</v>
      </c>
      <c r="K8" s="261" t="s">
        <v>315</v>
      </c>
      <c r="L8" s="162"/>
    </row>
    <row r="9" spans="1:12" ht="24.6" customHeight="1" x14ac:dyDescent="0.3">
      <c r="A9" s="5"/>
      <c r="B9" s="5"/>
      <c r="C9" s="5"/>
      <c r="D9" s="4" t="s">
        <v>300</v>
      </c>
      <c r="E9" s="4" t="s">
        <v>238</v>
      </c>
      <c r="L9" s="262"/>
    </row>
    <row r="10" spans="1:12" x14ac:dyDescent="0.3">
      <c r="A10" s="1"/>
      <c r="B10" s="1"/>
      <c r="C10" s="1"/>
      <c r="D10" s="1"/>
      <c r="E10" s="1"/>
      <c r="F10" s="263"/>
      <c r="G10" s="1"/>
      <c r="H10" s="1"/>
      <c r="I10" s="1"/>
      <c r="J10" s="1"/>
      <c r="K10" s="1"/>
    </row>
    <row r="11" spans="1:12" ht="14.85" customHeight="1" x14ac:dyDescent="0.3">
      <c r="A11" s="148" t="s">
        <v>34</v>
      </c>
      <c r="B11" s="149"/>
      <c r="C11" s="149"/>
      <c r="D11" s="149"/>
      <c r="E11" s="149"/>
      <c r="F11" s="149"/>
      <c r="G11" s="149"/>
      <c r="H11" s="149"/>
      <c r="I11" s="149"/>
      <c r="J11" s="149"/>
      <c r="K11" s="150"/>
    </row>
    <row r="12" spans="1:12" ht="14.85" customHeight="1" x14ac:dyDescent="0.3">
      <c r="A12" s="264" t="s">
        <v>248</v>
      </c>
      <c r="B12" s="265"/>
      <c r="C12" s="265"/>
      <c r="D12" s="265"/>
      <c r="E12" s="265"/>
      <c r="F12" s="265"/>
      <c r="G12" s="265"/>
      <c r="H12" s="265"/>
      <c r="I12" s="265"/>
      <c r="J12" s="265"/>
      <c r="K12" s="266"/>
    </row>
    <row r="13" spans="1:12" ht="14.85" customHeight="1" x14ac:dyDescent="0.3">
      <c r="A13" s="267" t="s">
        <v>316</v>
      </c>
      <c r="B13" s="268"/>
      <c r="C13" s="268"/>
      <c r="D13" s="268"/>
      <c r="E13" s="268"/>
      <c r="F13" s="268"/>
      <c r="G13" s="268"/>
      <c r="H13" s="268"/>
      <c r="I13" s="268"/>
      <c r="J13" s="268"/>
      <c r="K13" s="269"/>
    </row>
    <row r="14" spans="1:12" x14ac:dyDescent="0.3">
      <c r="A14" s="1"/>
      <c r="B14" s="1"/>
      <c r="C14" s="1"/>
      <c r="D14" s="1"/>
      <c r="E14" s="1"/>
      <c r="F14" s="1"/>
      <c r="G14" s="1"/>
      <c r="H14" s="1"/>
      <c r="I14" s="1"/>
      <c r="J14" s="1"/>
      <c r="K14" s="1"/>
    </row>
    <row r="15" spans="1:12" ht="14.85" customHeight="1" x14ac:dyDescent="0.3">
      <c r="A15" s="148" t="s">
        <v>37</v>
      </c>
      <c r="B15" s="149"/>
      <c r="C15" s="149"/>
      <c r="D15" s="149"/>
      <c r="E15" s="149"/>
      <c r="F15" s="149"/>
      <c r="G15" s="149"/>
      <c r="H15" s="149"/>
      <c r="I15" s="149"/>
      <c r="J15" s="149"/>
      <c r="K15" s="150"/>
    </row>
    <row r="16" spans="1:12" ht="14.85" customHeight="1" x14ac:dyDescent="0.3">
      <c r="A16" s="264" t="s">
        <v>250</v>
      </c>
      <c r="B16" s="265"/>
      <c r="C16" s="265"/>
      <c r="D16" s="265"/>
      <c r="E16" s="265"/>
      <c r="F16" s="265"/>
      <c r="G16" s="265"/>
      <c r="H16" s="265"/>
      <c r="I16" s="265"/>
      <c r="J16" s="265"/>
      <c r="K16" s="266"/>
    </row>
    <row r="17" spans="1:11" ht="14.85" customHeight="1" x14ac:dyDescent="0.3">
      <c r="A17" s="270" t="s">
        <v>317</v>
      </c>
      <c r="B17" s="271"/>
      <c r="C17" s="271"/>
      <c r="D17" s="271"/>
      <c r="E17" s="271"/>
      <c r="F17" s="271"/>
      <c r="G17" s="271"/>
      <c r="H17" s="271"/>
      <c r="I17" s="271"/>
      <c r="J17" s="271"/>
      <c r="K17" s="272"/>
    </row>
    <row r="18" spans="1:11" ht="14.85" customHeight="1" x14ac:dyDescent="0.3">
      <c r="A18" s="267" t="s">
        <v>318</v>
      </c>
      <c r="B18" s="268"/>
      <c r="C18" s="268"/>
      <c r="D18" s="268"/>
      <c r="E18" s="268"/>
      <c r="F18" s="268"/>
      <c r="G18" s="268"/>
      <c r="H18" s="268"/>
      <c r="I18" s="268"/>
      <c r="J18" s="268"/>
      <c r="K18" s="269"/>
    </row>
    <row r="19" spans="1:11" x14ac:dyDescent="0.3">
      <c r="A19" s="1"/>
      <c r="B19" s="1"/>
      <c r="C19" s="1"/>
      <c r="D19" s="1"/>
      <c r="E19" s="1"/>
      <c r="F19" s="1"/>
      <c r="G19" s="1"/>
      <c r="H19" s="1"/>
      <c r="I19" s="1"/>
      <c r="J19" s="1"/>
      <c r="K19" s="1"/>
    </row>
    <row r="20" spans="1:11" ht="24" customHeight="1" x14ac:dyDescent="0.3">
      <c r="A20" s="167" t="s">
        <v>252</v>
      </c>
      <c r="B20" s="168"/>
      <c r="C20" s="168"/>
      <c r="D20" s="168"/>
      <c r="E20" s="168"/>
      <c r="F20" s="168"/>
      <c r="G20" s="168"/>
      <c r="H20" s="168"/>
      <c r="I20" s="168"/>
      <c r="J20" s="168"/>
      <c r="K20" s="174"/>
    </row>
    <row r="21" spans="1:11" ht="60.6" customHeight="1" x14ac:dyDescent="0.3">
      <c r="A21" s="273" t="s">
        <v>319</v>
      </c>
      <c r="B21" s="274"/>
      <c r="C21" s="274"/>
      <c r="D21" s="274"/>
      <c r="E21" s="274"/>
      <c r="F21" s="274"/>
      <c r="G21" s="274"/>
      <c r="H21" s="274"/>
      <c r="I21" s="274"/>
      <c r="J21" s="274"/>
      <c r="K21" s="275"/>
    </row>
    <row r="23" spans="1:11" x14ac:dyDescent="0.3">
      <c r="A23" s="11"/>
    </row>
  </sheetData>
  <mergeCells count="11">
    <mergeCell ref="A16:K16"/>
    <mergeCell ref="A17:K17"/>
    <mergeCell ref="A18:K18"/>
    <mergeCell ref="A20:K20"/>
    <mergeCell ref="A21:K21"/>
    <mergeCell ref="A2:A8"/>
    <mergeCell ref="L2:L8"/>
    <mergeCell ref="A11:K11"/>
    <mergeCell ref="A12:K12"/>
    <mergeCell ref="A13:K13"/>
    <mergeCell ref="A15:K15"/>
  </mergeCells>
  <pageMargins left="0.7" right="0.7" top="0.75" bottom="0.75" header="0.3" footer="0.3"/>
  <pageSetup paperSize="9" scale="95" fitToHeight="0" orientation="landscape" r:id="rId1"/>
  <headerFooter>
    <oddHeader>&amp;C&amp;"-,Grassetto"&amp;14AREA STRATEGICA RICERCA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450A7-77CD-4435-8D9E-E197DA6A0993}">
  <sheetPr>
    <pageSetUpPr fitToPage="1"/>
  </sheetPr>
  <dimension ref="A1:M19"/>
  <sheetViews>
    <sheetView view="pageBreakPreview" zoomScale="80" zoomScaleNormal="80" zoomScaleSheetLayoutView="80" zoomScalePageLayoutView="120" workbookViewId="0">
      <selection activeCell="O25" sqref="O25"/>
    </sheetView>
  </sheetViews>
  <sheetFormatPr defaultColWidth="8.88671875"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0" width="17.6640625" customWidth="1"/>
    <col min="11" max="11" width="24" customWidth="1"/>
  </cols>
  <sheetData>
    <row r="1" spans="1:13" ht="40.5" customHeight="1" x14ac:dyDescent="0.3">
      <c r="A1" s="2" t="s">
        <v>7</v>
      </c>
      <c r="B1" s="2" t="s">
        <v>8</v>
      </c>
      <c r="C1" s="2" t="s">
        <v>9</v>
      </c>
      <c r="D1" s="3" t="s">
        <v>10</v>
      </c>
      <c r="E1" s="3" t="s">
        <v>11</v>
      </c>
      <c r="F1" s="3" t="s">
        <v>12</v>
      </c>
      <c r="G1" s="3" t="s">
        <v>13</v>
      </c>
      <c r="H1" s="3" t="s">
        <v>14</v>
      </c>
      <c r="I1" s="3" t="s">
        <v>15</v>
      </c>
      <c r="J1" s="3" t="s">
        <v>17</v>
      </c>
      <c r="K1" s="3" t="s">
        <v>16</v>
      </c>
    </row>
    <row r="2" spans="1:13" ht="36" x14ac:dyDescent="0.3">
      <c r="A2" s="147" t="s">
        <v>320</v>
      </c>
      <c r="B2" s="120" t="s">
        <v>321</v>
      </c>
      <c r="C2" s="230" t="s">
        <v>322</v>
      </c>
      <c r="D2" s="4" t="s">
        <v>323</v>
      </c>
      <c r="E2" s="4" t="s">
        <v>324</v>
      </c>
      <c r="F2" s="4">
        <v>11</v>
      </c>
      <c r="G2" s="4"/>
      <c r="H2" s="4"/>
      <c r="I2" s="4"/>
      <c r="J2" s="4" t="s">
        <v>176</v>
      </c>
      <c r="K2" s="4" t="s">
        <v>325</v>
      </c>
      <c r="M2" s="48"/>
    </row>
    <row r="3" spans="1:13" ht="39" customHeight="1" x14ac:dyDescent="0.3">
      <c r="A3" s="147"/>
      <c r="B3" s="120" t="s">
        <v>326</v>
      </c>
      <c r="C3" s="230" t="s">
        <v>327</v>
      </c>
      <c r="D3" s="4" t="s">
        <v>323</v>
      </c>
      <c r="E3" s="4" t="s">
        <v>324</v>
      </c>
      <c r="F3" s="31">
        <v>42</v>
      </c>
      <c r="G3" s="31"/>
      <c r="H3" s="31"/>
      <c r="I3" s="4"/>
      <c r="J3" s="4" t="s">
        <v>176</v>
      </c>
      <c r="K3" s="4" t="s">
        <v>325</v>
      </c>
    </row>
    <row r="4" spans="1:13" ht="24" x14ac:dyDescent="0.3">
      <c r="A4" s="147"/>
      <c r="B4" s="120" t="s">
        <v>328</v>
      </c>
      <c r="C4" s="120" t="s">
        <v>329</v>
      </c>
      <c r="D4" s="4" t="s">
        <v>300</v>
      </c>
      <c r="E4" s="4" t="s">
        <v>238</v>
      </c>
      <c r="F4" s="276">
        <v>0.95156889495225105</v>
      </c>
      <c r="G4" s="276">
        <v>0.94968553459119498</v>
      </c>
      <c r="H4" s="276">
        <v>0.89223679546260193</v>
      </c>
      <c r="I4" s="276">
        <v>0.86154949784791968</v>
      </c>
      <c r="J4" s="4" t="s">
        <v>176</v>
      </c>
      <c r="K4" s="4" t="s">
        <v>330</v>
      </c>
    </row>
    <row r="5" spans="1:13" ht="48" x14ac:dyDescent="0.3">
      <c r="A5" s="147"/>
      <c r="B5" s="120" t="s">
        <v>331</v>
      </c>
      <c r="C5" s="120" t="s">
        <v>332</v>
      </c>
      <c r="D5" s="4" t="s">
        <v>333</v>
      </c>
      <c r="E5" s="4" t="s">
        <v>334</v>
      </c>
      <c r="F5" s="276">
        <f>AVERAGE(10,G5:H5)</f>
        <v>25.333333333333332</v>
      </c>
      <c r="G5" s="4">
        <v>15</v>
      </c>
      <c r="H5" s="4">
        <v>51</v>
      </c>
      <c r="I5" s="4">
        <v>10</v>
      </c>
      <c r="J5" s="4" t="s">
        <v>176</v>
      </c>
      <c r="K5" s="4" t="s">
        <v>335</v>
      </c>
    </row>
    <row r="6" spans="1:13" ht="36" x14ac:dyDescent="0.3">
      <c r="A6" s="147"/>
      <c r="B6" s="120" t="s">
        <v>336</v>
      </c>
      <c r="C6" s="120" t="s">
        <v>337</v>
      </c>
      <c r="D6" s="4" t="s">
        <v>291</v>
      </c>
      <c r="E6" s="4" t="s">
        <v>82</v>
      </c>
      <c r="F6" s="276">
        <f>AVERAGE(15,12,29)</f>
        <v>18.666666666666668</v>
      </c>
      <c r="J6" s="4" t="s">
        <v>176</v>
      </c>
      <c r="K6" s="4" t="s">
        <v>338</v>
      </c>
    </row>
    <row r="7" spans="1:13" ht="54" hidden="1" customHeight="1" x14ac:dyDescent="0.3">
      <c r="A7" s="147"/>
      <c r="B7" s="120"/>
      <c r="C7" s="120"/>
      <c r="D7" s="4"/>
      <c r="E7" s="4"/>
      <c r="F7">
        <f>+F8+F9</f>
        <v>15</v>
      </c>
      <c r="G7">
        <f>+G8+G9</f>
        <v>12</v>
      </c>
      <c r="H7">
        <f>+H8+H9</f>
        <v>29</v>
      </c>
      <c r="I7">
        <f>+I8+I9</f>
        <v>20</v>
      </c>
      <c r="J7" s="4"/>
      <c r="K7" s="4"/>
    </row>
    <row r="8" spans="1:13" ht="54" hidden="1" customHeight="1" x14ac:dyDescent="0.3">
      <c r="A8" s="147"/>
      <c r="B8" s="120"/>
      <c r="C8" s="120"/>
      <c r="D8" s="4"/>
      <c r="E8" s="4"/>
      <c r="F8" s="4">
        <v>3</v>
      </c>
      <c r="G8" s="4">
        <v>5</v>
      </c>
      <c r="H8" s="4">
        <v>18</v>
      </c>
      <c r="I8" s="4">
        <v>12</v>
      </c>
      <c r="J8" s="4" t="s">
        <v>339</v>
      </c>
      <c r="K8" s="4"/>
    </row>
    <row r="9" spans="1:13" ht="73.5" hidden="1" customHeight="1" x14ac:dyDescent="0.3">
      <c r="A9" s="147"/>
      <c r="B9" s="120"/>
      <c r="C9" s="120"/>
      <c r="D9" s="4" t="s">
        <v>333</v>
      </c>
      <c r="E9" s="4" t="s">
        <v>334</v>
      </c>
      <c r="F9" s="4">
        <v>12</v>
      </c>
      <c r="G9" s="4">
        <v>7</v>
      </c>
      <c r="H9" s="4">
        <v>11</v>
      </c>
      <c r="I9" s="4">
        <v>8</v>
      </c>
      <c r="J9" s="4" t="s">
        <v>340</v>
      </c>
      <c r="K9" s="4" t="s">
        <v>341</v>
      </c>
    </row>
    <row r="10" spans="1:13" x14ac:dyDescent="0.3">
      <c r="A10" s="1"/>
      <c r="B10" s="1"/>
      <c r="C10" s="1"/>
      <c r="D10" s="1"/>
      <c r="E10" s="1"/>
      <c r="F10" s="1"/>
      <c r="G10" s="1"/>
      <c r="H10" s="1"/>
      <c r="I10" s="1"/>
      <c r="J10" s="1"/>
      <c r="K10" s="1"/>
    </row>
    <row r="11" spans="1:13" ht="14.85" customHeight="1" x14ac:dyDescent="0.3">
      <c r="A11" s="167" t="s">
        <v>34</v>
      </c>
      <c r="B11" s="168"/>
      <c r="C11" s="168"/>
      <c r="D11" s="168"/>
      <c r="E11" s="168"/>
      <c r="F11" s="168"/>
      <c r="G11" s="168"/>
      <c r="H11" s="168"/>
      <c r="I11" s="168"/>
      <c r="J11" s="168"/>
      <c r="K11" s="174"/>
    </row>
    <row r="12" spans="1:13" ht="14.85" customHeight="1" x14ac:dyDescent="0.3">
      <c r="A12" s="157" t="s">
        <v>342</v>
      </c>
      <c r="B12" s="158"/>
      <c r="C12" s="158"/>
      <c r="D12" s="158"/>
      <c r="E12" s="158"/>
      <c r="F12" s="158"/>
      <c r="G12" s="158"/>
      <c r="H12" s="158"/>
      <c r="I12" s="158"/>
      <c r="J12" s="158"/>
      <c r="K12" s="159"/>
    </row>
    <row r="13" spans="1:13" ht="14.85" customHeight="1" x14ac:dyDescent="0.3">
      <c r="A13" s="154" t="s">
        <v>343</v>
      </c>
      <c r="B13" s="155"/>
      <c r="C13" s="155"/>
      <c r="D13" s="155"/>
      <c r="E13" s="155"/>
      <c r="F13" s="155"/>
      <c r="G13" s="155"/>
      <c r="H13" s="155"/>
      <c r="I13" s="155"/>
      <c r="J13" s="155"/>
      <c r="K13" s="156"/>
    </row>
    <row r="14" spans="1:13" x14ac:dyDescent="0.3">
      <c r="A14" s="1"/>
      <c r="B14" s="1"/>
      <c r="C14" s="1"/>
      <c r="D14" s="1"/>
      <c r="E14" s="1"/>
      <c r="F14" s="1"/>
      <c r="G14" s="1"/>
      <c r="H14" s="1"/>
      <c r="I14" s="1"/>
      <c r="J14" s="1"/>
      <c r="K14" s="1"/>
    </row>
    <row r="15" spans="1:13" ht="14.85" customHeight="1" x14ac:dyDescent="0.3">
      <c r="A15" s="167" t="s">
        <v>37</v>
      </c>
      <c r="B15" s="168"/>
      <c r="C15" s="168"/>
      <c r="D15" s="168"/>
      <c r="E15" s="168"/>
      <c r="F15" s="168"/>
      <c r="G15" s="168"/>
      <c r="H15" s="168"/>
      <c r="I15" s="168"/>
      <c r="J15" s="168"/>
      <c r="K15" s="174"/>
    </row>
    <row r="16" spans="1:13" ht="14.85" customHeight="1" x14ac:dyDescent="0.3">
      <c r="A16" s="277" t="s">
        <v>344</v>
      </c>
      <c r="B16" s="278"/>
      <c r="C16" s="278"/>
      <c r="D16" s="278"/>
      <c r="E16" s="278"/>
      <c r="F16" s="278"/>
      <c r="G16" s="278"/>
      <c r="H16" s="278"/>
      <c r="I16" s="278"/>
      <c r="J16" s="278"/>
      <c r="K16" s="279"/>
    </row>
    <row r="17" spans="1:11" x14ac:dyDescent="0.3">
      <c r="A17" s="1"/>
      <c r="B17" s="1"/>
      <c r="C17" s="1"/>
      <c r="D17" s="1"/>
      <c r="E17" s="1"/>
      <c r="F17" s="1"/>
      <c r="G17" s="1"/>
      <c r="H17" s="1"/>
      <c r="I17" s="1"/>
      <c r="J17" s="1"/>
      <c r="K17" s="1"/>
    </row>
    <row r="18" spans="1:11" ht="24" customHeight="1" x14ac:dyDescent="0.3">
      <c r="A18" s="167" t="s">
        <v>252</v>
      </c>
      <c r="B18" s="168"/>
      <c r="C18" s="168"/>
      <c r="D18" s="168"/>
      <c r="E18" s="168"/>
      <c r="F18" s="168"/>
      <c r="G18" s="168"/>
      <c r="H18" s="168"/>
      <c r="I18" s="168"/>
      <c r="J18" s="168"/>
      <c r="K18" s="174"/>
    </row>
    <row r="19" spans="1:11" ht="76.349999999999994" customHeight="1" x14ac:dyDescent="0.3">
      <c r="A19" s="277" t="s">
        <v>345</v>
      </c>
      <c r="B19" s="278"/>
      <c r="C19" s="278"/>
      <c r="D19" s="278"/>
      <c r="E19" s="278"/>
      <c r="F19" s="278"/>
      <c r="G19" s="278"/>
      <c r="H19" s="278"/>
      <c r="I19" s="278"/>
      <c r="J19" s="278"/>
      <c r="K19" s="279"/>
    </row>
  </sheetData>
  <mergeCells count="8">
    <mergeCell ref="A18:K18"/>
    <mergeCell ref="A19:K19"/>
    <mergeCell ref="A2:A9"/>
    <mergeCell ref="A11:K11"/>
    <mergeCell ref="A12:K12"/>
    <mergeCell ref="A13:K13"/>
    <mergeCell ref="A15:K15"/>
    <mergeCell ref="A16:K16"/>
  </mergeCells>
  <pageMargins left="0.7" right="0.7" top="0.75" bottom="0.75" header="0.3" footer="0.3"/>
  <pageSetup paperSize="9" scale="96" fitToHeight="0" orientation="landscape" r:id="rId1"/>
  <headerFooter>
    <oddHeader>&amp;C&amp;"-,Grassetto"&amp;14AREA STRATEGICA RICERCA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7C71A-ED8E-4D82-B235-BF405738B6EC}">
  <sheetPr>
    <pageSetUpPr fitToPage="1"/>
  </sheetPr>
  <dimension ref="A1:K20"/>
  <sheetViews>
    <sheetView view="pageBreakPreview" zoomScale="90" zoomScaleNormal="90" zoomScaleSheetLayoutView="90" zoomScalePageLayoutView="80" workbookViewId="0">
      <selection activeCell="Q11" sqref="Q11"/>
    </sheetView>
  </sheetViews>
  <sheetFormatPr defaultColWidth="8.6640625" defaultRowHeight="12" x14ac:dyDescent="0.25"/>
  <cols>
    <col min="1" max="1" width="14.44140625" style="1" customWidth="1"/>
    <col min="2" max="2" width="8.44140625" style="1" customWidth="1"/>
    <col min="3" max="3" width="57.44140625" style="1" customWidth="1"/>
    <col min="4" max="5" width="14.44140625" style="1" hidden="1" customWidth="1"/>
    <col min="6" max="6" width="15.6640625" style="1" customWidth="1"/>
    <col min="7" max="9" width="14.44140625" style="1" hidden="1" customWidth="1"/>
    <col min="10" max="11" width="14.44140625" style="1" customWidth="1"/>
    <col min="12" max="16384" width="8.6640625" style="1"/>
  </cols>
  <sheetData>
    <row r="1" spans="1:11" ht="24" customHeight="1" x14ac:dyDescent="0.25">
      <c r="A1" s="2" t="s">
        <v>7</v>
      </c>
      <c r="B1" s="2" t="s">
        <v>8</v>
      </c>
      <c r="C1" s="2" t="s">
        <v>9</v>
      </c>
      <c r="D1" s="3" t="s">
        <v>10</v>
      </c>
      <c r="E1" s="3" t="s">
        <v>11</v>
      </c>
      <c r="F1" s="3" t="s">
        <v>12</v>
      </c>
      <c r="G1" s="3" t="s">
        <v>13</v>
      </c>
      <c r="H1" s="3" t="s">
        <v>14</v>
      </c>
      <c r="I1" s="3" t="s">
        <v>15</v>
      </c>
      <c r="J1" s="3" t="s">
        <v>17</v>
      </c>
      <c r="K1" s="3" t="s">
        <v>16</v>
      </c>
    </row>
    <row r="2" spans="1:11" ht="31.5" customHeight="1" x14ac:dyDescent="0.25">
      <c r="A2" s="147" t="s">
        <v>476</v>
      </c>
      <c r="B2" s="120" t="s">
        <v>477</v>
      </c>
      <c r="C2" s="120" t="s">
        <v>478</v>
      </c>
      <c r="D2" s="31" t="s">
        <v>479</v>
      </c>
      <c r="E2" s="30"/>
      <c r="F2" s="4" t="s">
        <v>179</v>
      </c>
      <c r="G2" s="30"/>
      <c r="H2" s="30"/>
      <c r="I2" s="4"/>
      <c r="J2" s="303">
        <v>0.75</v>
      </c>
      <c r="K2" s="31"/>
    </row>
    <row r="3" spans="1:11" ht="24" x14ac:dyDescent="0.25">
      <c r="A3" s="147"/>
      <c r="B3" s="120" t="s">
        <v>480</v>
      </c>
      <c r="C3" s="120" t="s">
        <v>481</v>
      </c>
      <c r="D3" s="304"/>
      <c r="E3" s="304"/>
      <c r="F3" s="4" t="s">
        <v>179</v>
      </c>
      <c r="G3" s="304"/>
      <c r="H3" s="304"/>
      <c r="I3" s="42"/>
      <c r="J3" s="303">
        <v>0.75</v>
      </c>
      <c r="K3" s="305"/>
    </row>
    <row r="4" spans="1:11" ht="35.25" customHeight="1" x14ac:dyDescent="0.25">
      <c r="A4" s="147"/>
      <c r="B4" s="120" t="s">
        <v>482</v>
      </c>
      <c r="C4" s="306" t="s">
        <v>483</v>
      </c>
      <c r="D4" s="307"/>
      <c r="E4" s="307"/>
      <c r="F4" s="4" t="s">
        <v>179</v>
      </c>
      <c r="G4" s="307"/>
      <c r="H4" s="307"/>
      <c r="I4" s="17"/>
      <c r="J4" s="105" t="s">
        <v>364</v>
      </c>
      <c r="K4" s="31"/>
    </row>
    <row r="5" spans="1:11" ht="35.25" customHeight="1" x14ac:dyDescent="0.25">
      <c r="A5" s="147"/>
      <c r="B5" s="120" t="s">
        <v>484</v>
      </c>
      <c r="C5" s="47" t="s">
        <v>485</v>
      </c>
      <c r="D5" s="17"/>
      <c r="E5" s="17"/>
      <c r="F5" s="17" t="s">
        <v>486</v>
      </c>
      <c r="G5" s="17"/>
      <c r="H5" s="17"/>
      <c r="I5" s="17"/>
      <c r="J5" s="17" t="s">
        <v>176</v>
      </c>
      <c r="K5" s="123" t="s">
        <v>487</v>
      </c>
    </row>
    <row r="6" spans="1:11" ht="14.7" customHeight="1" x14ac:dyDescent="0.25">
      <c r="A6" s="147"/>
      <c r="B6" s="120" t="s">
        <v>488</v>
      </c>
      <c r="C6" s="306" t="s">
        <v>489</v>
      </c>
      <c r="D6" s="308"/>
      <c r="E6" s="308"/>
      <c r="F6" s="17" t="s">
        <v>179</v>
      </c>
      <c r="G6" s="309"/>
      <c r="H6" s="309"/>
      <c r="I6" s="17"/>
      <c r="J6" s="17" t="s">
        <v>364</v>
      </c>
      <c r="K6" s="17"/>
    </row>
    <row r="7" spans="1:11" x14ac:dyDescent="0.25">
      <c r="A7" s="5"/>
      <c r="B7" s="5"/>
      <c r="C7" s="5"/>
      <c r="D7" s="17"/>
      <c r="E7" s="261"/>
      <c r="F7" s="310"/>
      <c r="G7" s="310"/>
      <c r="H7" s="310"/>
      <c r="I7" s="310"/>
      <c r="J7" s="310"/>
      <c r="K7" s="310"/>
    </row>
    <row r="8" spans="1:11" x14ac:dyDescent="0.25">
      <c r="A8" s="167" t="s">
        <v>34</v>
      </c>
      <c r="B8" s="168"/>
      <c r="C8" s="168"/>
      <c r="D8" s="311"/>
      <c r="E8" s="311"/>
      <c r="F8" s="312"/>
      <c r="G8" s="312"/>
      <c r="H8" s="312"/>
      <c r="I8" s="312"/>
      <c r="J8" s="312"/>
      <c r="K8" s="312"/>
    </row>
    <row r="9" spans="1:11" ht="13.95" customHeight="1" x14ac:dyDescent="0.25">
      <c r="A9" s="176" t="s">
        <v>490</v>
      </c>
      <c r="B9" s="177"/>
      <c r="C9" s="177"/>
      <c r="D9" s="158"/>
      <c r="E9" s="158"/>
      <c r="F9" s="158"/>
      <c r="G9" s="158"/>
      <c r="H9" s="158"/>
      <c r="I9" s="158"/>
      <c r="J9" s="158"/>
      <c r="K9" s="159"/>
    </row>
    <row r="10" spans="1:11" ht="13.95" customHeight="1" x14ac:dyDescent="0.25">
      <c r="A10" s="154" t="s">
        <v>343</v>
      </c>
      <c r="B10" s="155"/>
      <c r="C10" s="155"/>
      <c r="D10" s="155"/>
      <c r="E10" s="155"/>
      <c r="F10" s="155"/>
      <c r="G10" s="155"/>
      <c r="H10" s="155"/>
      <c r="I10" s="155"/>
      <c r="J10" s="155"/>
      <c r="K10" s="156"/>
    </row>
    <row r="11" spans="1:11" x14ac:dyDescent="0.25">
      <c r="A11" s="121"/>
      <c r="B11" s="121"/>
      <c r="C11" s="5"/>
      <c r="D11" s="6"/>
      <c r="E11" s="6"/>
      <c r="F11" s="6"/>
      <c r="G11" s="6"/>
      <c r="H11" s="6"/>
      <c r="I11" s="6"/>
      <c r="J11" s="6"/>
      <c r="K11" s="6"/>
    </row>
    <row r="12" spans="1:11" ht="12" customHeight="1" x14ac:dyDescent="0.25">
      <c r="A12" s="167" t="s">
        <v>37</v>
      </c>
      <c r="B12" s="168"/>
      <c r="C12" s="168"/>
      <c r="D12" s="168"/>
      <c r="E12" s="168"/>
      <c r="F12" s="168"/>
      <c r="G12" s="168"/>
      <c r="H12" s="168"/>
      <c r="I12" s="168"/>
      <c r="J12" s="168"/>
      <c r="K12" s="174"/>
    </row>
    <row r="13" spans="1:11" ht="12" customHeight="1" x14ac:dyDescent="0.25">
      <c r="A13" s="176" t="s">
        <v>38</v>
      </c>
      <c r="B13" s="177"/>
      <c r="C13" s="177"/>
      <c r="D13" s="177"/>
      <c r="E13" s="177"/>
      <c r="F13" s="177"/>
      <c r="G13" s="177"/>
      <c r="H13" s="177"/>
      <c r="I13" s="177"/>
      <c r="J13" s="177"/>
      <c r="K13" s="220"/>
    </row>
    <row r="14" spans="1:11" ht="12" customHeight="1" x14ac:dyDescent="0.25">
      <c r="A14" s="157" t="s">
        <v>491</v>
      </c>
      <c r="B14" s="158"/>
      <c r="C14" s="158"/>
      <c r="D14" s="158"/>
      <c r="E14" s="158"/>
      <c r="F14" s="158"/>
      <c r="G14" s="158"/>
      <c r="H14" s="158"/>
      <c r="I14" s="158"/>
      <c r="J14" s="158"/>
      <c r="K14" s="159"/>
    </row>
    <row r="15" spans="1:11" x14ac:dyDescent="0.25">
      <c r="A15" s="157" t="s">
        <v>492</v>
      </c>
      <c r="B15" s="158"/>
      <c r="C15" s="158"/>
      <c r="D15" s="158"/>
      <c r="E15" s="158"/>
      <c r="F15" s="158"/>
      <c r="G15" s="158"/>
      <c r="H15" s="158"/>
      <c r="I15" s="158"/>
      <c r="J15" s="158"/>
      <c r="K15" s="159"/>
    </row>
    <row r="16" spans="1:11" x14ac:dyDescent="0.25">
      <c r="A16" s="154" t="s">
        <v>493</v>
      </c>
      <c r="B16" s="155"/>
      <c r="C16" s="155"/>
      <c r="D16" s="155"/>
      <c r="E16" s="155"/>
      <c r="F16" s="155"/>
      <c r="G16" s="155"/>
      <c r="H16" s="155"/>
      <c r="I16" s="155"/>
      <c r="J16" s="155"/>
      <c r="K16" s="156"/>
    </row>
    <row r="17" spans="1:11" x14ac:dyDescent="0.25">
      <c r="A17" s="313"/>
      <c r="B17" s="313"/>
    </row>
    <row r="18" spans="1:11" ht="12" customHeight="1" x14ac:dyDescent="0.25">
      <c r="A18" s="167" t="s">
        <v>252</v>
      </c>
      <c r="B18" s="168"/>
      <c r="C18" s="168"/>
      <c r="D18" s="168"/>
      <c r="E18" s="168"/>
      <c r="F18" s="168"/>
      <c r="G18" s="168"/>
      <c r="H18" s="168"/>
      <c r="I18" s="168"/>
      <c r="J18" s="168"/>
      <c r="K18" s="174"/>
    </row>
    <row r="19" spans="1:11" ht="78" customHeight="1" x14ac:dyDescent="0.25">
      <c r="A19" s="277" t="s">
        <v>494</v>
      </c>
      <c r="B19" s="278"/>
      <c r="C19" s="278"/>
      <c r="D19" s="278"/>
      <c r="E19" s="278"/>
      <c r="F19" s="278"/>
      <c r="G19" s="278"/>
      <c r="H19" s="278"/>
      <c r="I19" s="278"/>
      <c r="J19" s="278"/>
      <c r="K19" s="279"/>
    </row>
    <row r="20" spans="1:11" ht="72.45" customHeight="1" x14ac:dyDescent="0.25"/>
  </sheetData>
  <mergeCells count="11">
    <mergeCell ref="A14:K14"/>
    <mergeCell ref="A15:K15"/>
    <mergeCell ref="A16:K16"/>
    <mergeCell ref="A18:K18"/>
    <mergeCell ref="A19:K19"/>
    <mergeCell ref="A2:A6"/>
    <mergeCell ref="A8:K8"/>
    <mergeCell ref="A9:K9"/>
    <mergeCell ref="A10:K10"/>
    <mergeCell ref="A12:K12"/>
    <mergeCell ref="A13:K13"/>
  </mergeCells>
  <pageMargins left="0.7" right="0.7" top="0.75" bottom="0.75" header="0.3" footer="0.3"/>
  <pageSetup paperSize="9" fitToHeight="0" orientation="landscape" r:id="rId1"/>
  <headerFooter>
    <oddHeader>&amp;C&amp;"-,Grassetto"&amp;14AREA TRASVERSALE</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6D675-B0D7-4EBC-805C-604486881C98}">
  <sheetPr>
    <pageSetUpPr fitToPage="1"/>
  </sheetPr>
  <dimension ref="A1:K18"/>
  <sheetViews>
    <sheetView view="pageBreakPreview" zoomScaleNormal="90" zoomScaleSheetLayoutView="100" workbookViewId="0">
      <selection activeCell="O4" sqref="O4"/>
    </sheetView>
  </sheetViews>
  <sheetFormatPr defaultColWidth="8.6640625"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0" width="18.44140625" customWidth="1"/>
    <col min="11" max="11" width="14.44140625" customWidth="1"/>
  </cols>
  <sheetData>
    <row r="1" spans="1:11" ht="36" customHeight="1" x14ac:dyDescent="0.3">
      <c r="A1" s="2" t="s">
        <v>7</v>
      </c>
      <c r="B1" s="2" t="s">
        <v>8</v>
      </c>
      <c r="C1" s="2" t="s">
        <v>9</v>
      </c>
      <c r="D1" s="3" t="s">
        <v>10</v>
      </c>
      <c r="E1" s="3" t="s">
        <v>11</v>
      </c>
      <c r="F1" s="3" t="s">
        <v>12</v>
      </c>
      <c r="G1" s="3" t="s">
        <v>13</v>
      </c>
      <c r="H1" s="3" t="s">
        <v>14</v>
      </c>
      <c r="I1" s="3" t="s">
        <v>15</v>
      </c>
      <c r="J1" s="3" t="s">
        <v>17</v>
      </c>
      <c r="K1" s="3" t="s">
        <v>16</v>
      </c>
    </row>
    <row r="2" spans="1:11" ht="36" customHeight="1" x14ac:dyDescent="0.3">
      <c r="A2" s="147" t="s">
        <v>495</v>
      </c>
      <c r="B2" s="20" t="s">
        <v>496</v>
      </c>
      <c r="C2" s="120" t="s">
        <v>497</v>
      </c>
      <c r="D2" s="4" t="s">
        <v>498</v>
      </c>
      <c r="E2" s="4" t="s">
        <v>499</v>
      </c>
      <c r="F2" s="4">
        <v>1.21</v>
      </c>
      <c r="G2" s="4">
        <v>1.18</v>
      </c>
      <c r="H2" s="4">
        <v>1.22</v>
      </c>
      <c r="I2" s="4">
        <v>1.21</v>
      </c>
      <c r="J2" s="4" t="s">
        <v>500</v>
      </c>
      <c r="K2" s="4" t="s">
        <v>501</v>
      </c>
    </row>
    <row r="3" spans="1:11" ht="39.9" customHeight="1" x14ac:dyDescent="0.3">
      <c r="A3" s="147"/>
      <c r="B3" s="20" t="s">
        <v>502</v>
      </c>
      <c r="C3" s="120" t="s">
        <v>503</v>
      </c>
      <c r="D3" s="42"/>
      <c r="E3" s="42" t="s">
        <v>504</v>
      </c>
      <c r="F3" s="103" t="s">
        <v>505</v>
      </c>
      <c r="G3" s="103" t="s">
        <v>506</v>
      </c>
      <c r="H3" s="103"/>
      <c r="I3" s="103"/>
      <c r="J3" s="42" t="s">
        <v>507</v>
      </c>
      <c r="K3" s="314" t="s">
        <v>508</v>
      </c>
    </row>
    <row r="4" spans="1:11" ht="24" x14ac:dyDescent="0.3">
      <c r="A4" s="147"/>
      <c r="B4" s="20" t="s">
        <v>509</v>
      </c>
      <c r="C4" s="47" t="s">
        <v>510</v>
      </c>
      <c r="D4" s="17"/>
      <c r="E4" s="17"/>
      <c r="F4" s="17" t="s">
        <v>179</v>
      </c>
      <c r="G4" s="17"/>
      <c r="H4" s="17"/>
      <c r="I4" s="17"/>
      <c r="J4" s="17" t="s">
        <v>364</v>
      </c>
      <c r="K4" s="47" t="s">
        <v>511</v>
      </c>
    </row>
    <row r="5" spans="1:11" ht="24" x14ac:dyDescent="0.3">
      <c r="A5" s="147"/>
      <c r="B5" s="20" t="s">
        <v>512</v>
      </c>
      <c r="C5" s="47" t="s">
        <v>513</v>
      </c>
      <c r="D5" s="17"/>
      <c r="E5" s="17"/>
      <c r="F5" s="17" t="s">
        <v>179</v>
      </c>
      <c r="G5" s="17"/>
      <c r="H5" s="17"/>
      <c r="I5" s="17"/>
      <c r="J5" s="17" t="s">
        <v>364</v>
      </c>
      <c r="K5" s="47" t="s">
        <v>511</v>
      </c>
    </row>
    <row r="6" spans="1:11" ht="33.6" customHeight="1" x14ac:dyDescent="0.3">
      <c r="A6" s="5"/>
      <c r="B6" s="5"/>
      <c r="C6" s="5"/>
      <c r="D6" s="17"/>
      <c r="E6" s="261"/>
      <c r="F6" s="315"/>
      <c r="G6" s="315"/>
      <c r="H6" s="315"/>
      <c r="I6" s="315"/>
      <c r="J6" s="315"/>
      <c r="K6" s="316"/>
    </row>
    <row r="7" spans="1:11" ht="23.7" customHeight="1" x14ac:dyDescent="0.3">
      <c r="A7" s="233" t="s">
        <v>34</v>
      </c>
      <c r="B7" s="234"/>
      <c r="C7" s="234"/>
      <c r="D7" s="311"/>
      <c r="E7" s="311"/>
      <c r="F7" s="311"/>
      <c r="G7" s="311"/>
      <c r="H7" s="311"/>
      <c r="I7" s="311"/>
      <c r="J7" s="311"/>
      <c r="K7" s="311"/>
    </row>
    <row r="8" spans="1:11" ht="24.9" customHeight="1" x14ac:dyDescent="0.3">
      <c r="A8" s="236" t="s">
        <v>514</v>
      </c>
      <c r="B8" s="158"/>
      <c r="C8" s="158"/>
      <c r="D8" s="317"/>
      <c r="E8" s="317"/>
      <c r="F8" s="317"/>
      <c r="G8" s="317"/>
      <c r="H8" s="317"/>
      <c r="I8" s="317"/>
      <c r="J8" s="317"/>
      <c r="K8" s="317"/>
    </row>
    <row r="9" spans="1:11" ht="21.9" customHeight="1" x14ac:dyDescent="0.3">
      <c r="A9" s="238" t="s">
        <v>515</v>
      </c>
      <c r="B9" s="239"/>
      <c r="C9" s="239"/>
      <c r="D9" s="239"/>
      <c r="E9" s="239"/>
      <c r="F9" s="239"/>
      <c r="G9" s="239"/>
      <c r="H9" s="239"/>
      <c r="I9" s="239"/>
      <c r="J9" s="239"/>
      <c r="K9" s="240"/>
    </row>
    <row r="10" spans="1:11" x14ac:dyDescent="0.3">
      <c r="A10" s="121"/>
      <c r="B10" s="121"/>
      <c r="C10" s="5"/>
      <c r="D10" s="6"/>
      <c r="E10" s="6"/>
      <c r="F10" s="6"/>
      <c r="G10" s="6"/>
      <c r="H10" s="6"/>
      <c r="I10" s="6"/>
      <c r="J10" s="6"/>
      <c r="K10" s="6"/>
    </row>
    <row r="11" spans="1:11" ht="14.7" customHeight="1" x14ac:dyDescent="0.3">
      <c r="A11" s="233" t="s">
        <v>37</v>
      </c>
      <c r="B11" s="234"/>
      <c r="C11" s="234"/>
      <c r="D11" s="234"/>
      <c r="E11" s="234"/>
      <c r="F11" s="234"/>
      <c r="G11" s="234"/>
      <c r="H11" s="234"/>
      <c r="I11" s="234"/>
      <c r="J11" s="234"/>
      <c r="K11" s="235"/>
    </row>
    <row r="12" spans="1:11" ht="14.7" customHeight="1" x14ac:dyDescent="0.3">
      <c r="A12" s="236" t="s">
        <v>411</v>
      </c>
      <c r="B12" s="158"/>
      <c r="C12" s="158"/>
      <c r="D12" s="158"/>
      <c r="E12" s="158"/>
      <c r="F12" s="158"/>
      <c r="G12" s="158"/>
      <c r="H12" s="158"/>
      <c r="I12" s="158"/>
      <c r="J12" s="158"/>
      <c r="K12" s="237"/>
    </row>
    <row r="13" spans="1:11" ht="14.7" customHeight="1" x14ac:dyDescent="0.3">
      <c r="A13" s="236" t="s">
        <v>516</v>
      </c>
      <c r="B13" s="158"/>
      <c r="C13" s="158"/>
      <c r="D13" s="158"/>
      <c r="E13" s="158"/>
      <c r="F13" s="158"/>
      <c r="G13" s="158"/>
      <c r="H13" s="158"/>
      <c r="I13" s="158"/>
      <c r="J13" s="158"/>
      <c r="K13" s="237"/>
    </row>
    <row r="14" spans="1:11" x14ac:dyDescent="0.3">
      <c r="A14" s="238" t="s">
        <v>517</v>
      </c>
      <c r="B14" s="239"/>
      <c r="C14" s="239"/>
      <c r="D14" s="239"/>
      <c r="E14" s="239"/>
      <c r="F14" s="239"/>
      <c r="G14" s="239"/>
      <c r="H14" s="239"/>
      <c r="I14" s="239"/>
      <c r="J14" s="239"/>
      <c r="K14" s="240"/>
    </row>
    <row r="15" spans="1:11" x14ac:dyDescent="0.3">
      <c r="A15" s="1"/>
      <c r="B15" s="1"/>
      <c r="C15" s="1"/>
      <c r="D15" s="1"/>
      <c r="E15" s="1"/>
      <c r="F15" s="1"/>
      <c r="G15" s="1"/>
      <c r="H15" s="1"/>
      <c r="I15" s="1"/>
      <c r="J15" s="1"/>
      <c r="K15" s="1"/>
    </row>
    <row r="16" spans="1:11" ht="14.4" customHeight="1" x14ac:dyDescent="0.3">
      <c r="A16" s="167" t="s">
        <v>252</v>
      </c>
      <c r="B16" s="168"/>
      <c r="C16" s="168"/>
      <c r="D16" s="168"/>
      <c r="E16" s="168"/>
      <c r="F16" s="168"/>
      <c r="G16" s="168"/>
      <c r="H16" s="168"/>
      <c r="I16" s="168"/>
      <c r="J16" s="168"/>
      <c r="K16" s="174"/>
    </row>
    <row r="17" spans="1:11" ht="102" customHeight="1" x14ac:dyDescent="0.3">
      <c r="A17" s="318" t="s">
        <v>518</v>
      </c>
      <c r="B17" s="319"/>
      <c r="C17" s="319"/>
      <c r="D17" s="319"/>
      <c r="E17" s="319"/>
      <c r="F17" s="319"/>
      <c r="G17" s="319"/>
      <c r="H17" s="319"/>
      <c r="I17" s="319"/>
      <c r="J17" s="319"/>
      <c r="K17" s="320"/>
    </row>
    <row r="18" spans="1:11" ht="96" customHeight="1" x14ac:dyDescent="0.3"/>
  </sheetData>
  <mergeCells count="10">
    <mergeCell ref="A13:K13"/>
    <mergeCell ref="A14:K14"/>
    <mergeCell ref="A16:K16"/>
    <mergeCell ref="A17:K17"/>
    <mergeCell ref="A2:A5"/>
    <mergeCell ref="A7:K7"/>
    <mergeCell ref="A8:K8"/>
    <mergeCell ref="A9:K9"/>
    <mergeCell ref="A11:K11"/>
    <mergeCell ref="A12:K12"/>
  </mergeCells>
  <pageMargins left="0.7" right="0.7" top="0.75" bottom="0.75" header="0.3" footer="0.3"/>
  <pageSetup paperSize="9" fitToHeight="0" orientation="landscape" r:id="rId1"/>
  <headerFooter>
    <oddHeader>&amp;C&amp;"-,Grassetto"&amp;14AREA TRASVERSALE</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2682-CC66-476B-84AE-DAF0996BB4BA}">
  <sheetPr>
    <pageSetUpPr fitToPage="1"/>
  </sheetPr>
  <dimension ref="A1:K21"/>
  <sheetViews>
    <sheetView showRuler="0" view="pageBreakPreview" topLeftCell="A2" zoomScaleNormal="100" zoomScaleSheetLayoutView="100" workbookViewId="0">
      <selection activeCell="O4" sqref="O4"/>
    </sheetView>
  </sheetViews>
  <sheetFormatPr defaultColWidth="7.6640625" defaultRowHeight="14.4" x14ac:dyDescent="0.3"/>
  <cols>
    <col min="1" max="1" width="14.44140625" customWidth="1"/>
    <col min="2" max="2" width="8.33203125" customWidth="1"/>
    <col min="3" max="3" width="57.44140625" customWidth="1"/>
    <col min="4" max="5" width="14.44140625" hidden="1" customWidth="1"/>
    <col min="6" max="6" width="14.44140625" customWidth="1"/>
    <col min="7" max="9" width="14.44140625" hidden="1" customWidth="1"/>
    <col min="10" max="11" width="14.44140625" customWidth="1"/>
  </cols>
  <sheetData>
    <row r="1" spans="1:11" ht="30.6" customHeight="1" x14ac:dyDescent="0.3">
      <c r="A1" s="15" t="s">
        <v>7</v>
      </c>
      <c r="B1" s="321" t="s">
        <v>8</v>
      </c>
      <c r="C1" s="2" t="s">
        <v>9</v>
      </c>
      <c r="D1" s="3" t="s">
        <v>10</v>
      </c>
      <c r="E1" s="3" t="s">
        <v>11</v>
      </c>
      <c r="F1" s="3" t="s">
        <v>12</v>
      </c>
      <c r="G1" s="3" t="s">
        <v>13</v>
      </c>
      <c r="H1" s="3" t="s">
        <v>14</v>
      </c>
      <c r="I1" s="3" t="s">
        <v>15</v>
      </c>
      <c r="J1" s="3" t="s">
        <v>17</v>
      </c>
      <c r="K1" s="3" t="s">
        <v>16</v>
      </c>
    </row>
    <row r="2" spans="1:11" ht="39.450000000000003" customHeight="1" x14ac:dyDescent="0.3">
      <c r="A2" s="212" t="s">
        <v>519</v>
      </c>
      <c r="B2" s="322" t="s">
        <v>520</v>
      </c>
      <c r="C2" s="322" t="s">
        <v>521</v>
      </c>
      <c r="D2" s="323" t="s">
        <v>522</v>
      </c>
      <c r="E2" s="323" t="s">
        <v>523</v>
      </c>
      <c r="F2" s="324" t="s">
        <v>179</v>
      </c>
      <c r="G2" s="323"/>
      <c r="H2" s="323"/>
      <c r="I2" s="4"/>
      <c r="J2" s="4" t="s">
        <v>364</v>
      </c>
      <c r="K2" s="4"/>
    </row>
    <row r="3" spans="1:11" ht="48" x14ac:dyDescent="0.3">
      <c r="A3" s="212"/>
      <c r="B3" s="322" t="s">
        <v>524</v>
      </c>
      <c r="C3" s="322" t="s">
        <v>525</v>
      </c>
      <c r="D3" s="42" t="s">
        <v>526</v>
      </c>
      <c r="E3" s="323" t="s">
        <v>523</v>
      </c>
      <c r="F3" s="325">
        <f>AVERAGE(77,94,91)</f>
        <v>87.333333333333329</v>
      </c>
      <c r="G3" s="42">
        <v>77</v>
      </c>
      <c r="H3" s="42">
        <v>94</v>
      </c>
      <c r="I3" s="42">
        <v>91</v>
      </c>
      <c r="J3" s="42" t="s">
        <v>358</v>
      </c>
      <c r="K3" s="42" t="s">
        <v>527</v>
      </c>
    </row>
    <row r="4" spans="1:11" ht="25.5" customHeight="1" x14ac:dyDescent="0.3">
      <c r="A4" s="212"/>
      <c r="B4" s="322" t="s">
        <v>528</v>
      </c>
      <c r="C4" s="326" t="s">
        <v>529</v>
      </c>
      <c r="D4" s="227" t="s">
        <v>530</v>
      </c>
      <c r="E4" s="323" t="s">
        <v>523</v>
      </c>
      <c r="F4" s="327" t="s">
        <v>179</v>
      </c>
      <c r="G4" s="227"/>
      <c r="H4" s="227"/>
      <c r="I4" s="17"/>
      <c r="J4" s="4" t="s">
        <v>364</v>
      </c>
      <c r="K4" s="17"/>
    </row>
    <row r="5" spans="1:11" ht="24" x14ac:dyDescent="0.3">
      <c r="A5" s="212"/>
      <c r="B5" s="322" t="s">
        <v>531</v>
      </c>
      <c r="C5" s="328" t="s">
        <v>532</v>
      </c>
      <c r="D5" s="17"/>
      <c r="E5" s="323" t="s">
        <v>523</v>
      </c>
      <c r="F5" s="329" t="s">
        <v>179</v>
      </c>
      <c r="G5" s="17"/>
      <c r="H5" s="17"/>
      <c r="I5" s="17"/>
      <c r="J5" s="4" t="s">
        <v>533</v>
      </c>
      <c r="K5" s="124"/>
    </row>
    <row r="6" spans="1:11" ht="24" x14ac:dyDescent="0.3">
      <c r="A6" s="212"/>
      <c r="B6" s="322" t="s">
        <v>534</v>
      </c>
      <c r="C6" s="328" t="s">
        <v>535</v>
      </c>
      <c r="D6" s="17"/>
      <c r="E6" s="330"/>
      <c r="F6" s="329" t="s">
        <v>179</v>
      </c>
      <c r="G6" s="17"/>
      <c r="H6" s="17"/>
      <c r="I6" s="17"/>
      <c r="J6" s="4" t="s">
        <v>533</v>
      </c>
      <c r="K6" s="124"/>
    </row>
    <row r="7" spans="1:11" ht="24" x14ac:dyDescent="0.3">
      <c r="A7" s="212"/>
      <c r="B7" s="322" t="s">
        <v>536</v>
      </c>
      <c r="C7" s="328" t="s">
        <v>537</v>
      </c>
      <c r="D7" s="17"/>
      <c r="E7" s="17"/>
      <c r="F7" s="329" t="s">
        <v>179</v>
      </c>
      <c r="G7" s="17"/>
      <c r="H7" s="17"/>
      <c r="I7" s="17"/>
      <c r="J7" s="4" t="s">
        <v>533</v>
      </c>
      <c r="K7" s="124"/>
    </row>
    <row r="8" spans="1:11" x14ac:dyDescent="0.3">
      <c r="A8" s="5"/>
      <c r="B8" s="129"/>
      <c r="C8" s="128"/>
      <c r="D8" s="310"/>
      <c r="E8" s="310"/>
      <c r="F8" s="310"/>
      <c r="G8" s="310"/>
      <c r="H8" s="310"/>
      <c r="I8" s="310"/>
      <c r="J8" s="310"/>
      <c r="K8" s="310"/>
    </row>
    <row r="9" spans="1:11" ht="14.7" customHeight="1" x14ac:dyDescent="0.3">
      <c r="A9" s="331" t="s">
        <v>34</v>
      </c>
      <c r="B9" s="331"/>
      <c r="C9" s="331"/>
      <c r="D9" s="331"/>
      <c r="E9" s="331"/>
      <c r="F9" s="331"/>
      <c r="G9" s="331"/>
      <c r="H9" s="331"/>
      <c r="I9" s="331"/>
      <c r="J9" s="331"/>
      <c r="K9" s="331"/>
    </row>
    <row r="10" spans="1:11" x14ac:dyDescent="0.3">
      <c r="A10" s="332" t="s">
        <v>538</v>
      </c>
      <c r="B10" s="333"/>
      <c r="C10" s="333"/>
      <c r="D10" s="317"/>
      <c r="E10" s="317"/>
      <c r="F10" s="317"/>
      <c r="G10" s="317"/>
      <c r="H10" s="317"/>
      <c r="I10" s="317"/>
      <c r="J10" s="317"/>
      <c r="K10" s="317"/>
    </row>
    <row r="11" spans="1:11" ht="14.7" customHeight="1" x14ac:dyDescent="0.3">
      <c r="A11" s="238" t="s">
        <v>316</v>
      </c>
      <c r="B11" s="239"/>
      <c r="C11" s="239"/>
      <c r="D11" s="239"/>
      <c r="E11" s="239"/>
      <c r="F11" s="239"/>
      <c r="G11" s="239"/>
      <c r="H11" s="239"/>
      <c r="I11" s="239"/>
      <c r="J11" s="239"/>
      <c r="K11" s="240"/>
    </row>
    <row r="12" spans="1:11" x14ac:dyDescent="0.3">
      <c r="A12" s="334"/>
      <c r="B12" s="121"/>
      <c r="C12" s="5"/>
      <c r="D12" s="6"/>
      <c r="E12" s="6"/>
      <c r="F12" s="6"/>
      <c r="G12" s="6"/>
      <c r="H12" s="6"/>
      <c r="I12" s="6"/>
      <c r="J12" s="6"/>
      <c r="K12" s="6"/>
    </row>
    <row r="13" spans="1:11" ht="14.7" customHeight="1" x14ac:dyDescent="0.3">
      <c r="A13" s="233" t="s">
        <v>37</v>
      </c>
      <c r="B13" s="234"/>
      <c r="C13" s="234"/>
      <c r="D13" s="234"/>
      <c r="E13" s="234"/>
      <c r="F13" s="234"/>
      <c r="G13" s="234"/>
      <c r="H13" s="234"/>
      <c r="I13" s="234"/>
      <c r="J13" s="234"/>
      <c r="K13" s="235"/>
    </row>
    <row r="14" spans="1:11" x14ac:dyDescent="0.3">
      <c r="A14" s="335" t="s">
        <v>539</v>
      </c>
      <c r="B14" s="336"/>
      <c r="C14" s="336"/>
      <c r="D14" s="336"/>
      <c r="E14" s="336"/>
      <c r="F14" s="336"/>
      <c r="G14" s="336"/>
      <c r="H14" s="336"/>
      <c r="I14" s="336"/>
      <c r="J14" s="336"/>
      <c r="K14" s="337"/>
    </row>
    <row r="15" spans="1:11" ht="14.7" customHeight="1" x14ac:dyDescent="0.3">
      <c r="A15" s="236" t="s">
        <v>516</v>
      </c>
      <c r="B15" s="158"/>
      <c r="C15" s="158"/>
      <c r="D15" s="158"/>
      <c r="E15" s="158"/>
      <c r="F15" s="158"/>
      <c r="G15" s="158"/>
      <c r="H15" s="158"/>
      <c r="I15" s="158"/>
      <c r="J15" s="158"/>
      <c r="K15" s="237"/>
    </row>
    <row r="16" spans="1:11" ht="14.7" customHeight="1" x14ac:dyDescent="0.3">
      <c r="A16" s="236" t="s">
        <v>540</v>
      </c>
      <c r="B16" s="158"/>
      <c r="C16" s="158"/>
      <c r="D16" s="158"/>
      <c r="E16" s="158"/>
      <c r="F16" s="158"/>
      <c r="G16" s="158"/>
      <c r="H16" s="158"/>
      <c r="I16" s="158"/>
      <c r="J16" s="158"/>
      <c r="K16" s="237"/>
    </row>
    <row r="17" spans="1:11" ht="14.7" customHeight="1" x14ac:dyDescent="0.3">
      <c r="A17" s="238" t="s">
        <v>541</v>
      </c>
      <c r="B17" s="239"/>
      <c r="C17" s="239"/>
      <c r="D17" s="239"/>
      <c r="E17" s="239"/>
      <c r="F17" s="239"/>
      <c r="G17" s="239"/>
      <c r="H17" s="239"/>
      <c r="I17" s="239"/>
      <c r="J17" s="239"/>
      <c r="K17" s="240"/>
    </row>
    <row r="18" spans="1:11" x14ac:dyDescent="0.3">
      <c r="A18" s="121"/>
      <c r="B18" s="121"/>
      <c r="C18" s="121"/>
      <c r="D18" s="121"/>
      <c r="E18" s="121"/>
      <c r="F18" s="121"/>
      <c r="G18" s="121"/>
      <c r="H18" s="121"/>
      <c r="I18" s="121"/>
      <c r="J18" s="121"/>
      <c r="K18" s="1"/>
    </row>
    <row r="19" spans="1:11" ht="14.4" customHeight="1" x14ac:dyDescent="0.3">
      <c r="A19" s="167" t="s">
        <v>252</v>
      </c>
      <c r="B19" s="168"/>
      <c r="C19" s="168"/>
      <c r="D19" s="168"/>
      <c r="E19" s="168"/>
      <c r="F19" s="168"/>
      <c r="G19" s="168"/>
      <c r="H19" s="168"/>
      <c r="I19" s="168"/>
      <c r="J19" s="168"/>
      <c r="K19" s="174"/>
    </row>
    <row r="20" spans="1:11" ht="87.75" customHeight="1" x14ac:dyDescent="0.3">
      <c r="A20" s="238" t="s">
        <v>542</v>
      </c>
      <c r="B20" s="239"/>
      <c r="C20" s="239"/>
      <c r="D20" s="239"/>
      <c r="E20" s="239"/>
      <c r="F20" s="239"/>
      <c r="G20" s="239"/>
      <c r="H20" s="239"/>
      <c r="I20" s="239"/>
      <c r="J20" s="239"/>
      <c r="K20" s="240"/>
    </row>
    <row r="21" spans="1:11" ht="81.45" customHeight="1" x14ac:dyDescent="0.3"/>
  </sheetData>
  <mergeCells count="11">
    <mergeCell ref="A15:K15"/>
    <mergeCell ref="A16:K16"/>
    <mergeCell ref="A17:K17"/>
    <mergeCell ref="A19:K19"/>
    <mergeCell ref="A20:K20"/>
    <mergeCell ref="A2:A7"/>
    <mergeCell ref="A9:K9"/>
    <mergeCell ref="A10:K10"/>
    <mergeCell ref="A11:K11"/>
    <mergeCell ref="A13:K13"/>
    <mergeCell ref="A14:K14"/>
  </mergeCells>
  <pageMargins left="0.7" right="0.7" top="0.75" bottom="0.75" header="0.3" footer="0.3"/>
  <pageSetup paperSize="9" fitToHeight="0" orientation="landscape" r:id="rId1"/>
  <headerFooter>
    <oddHeader>&amp;C&amp;"-,Grassetto"&amp;14AREA TRASVERSALE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D7179-2C34-459D-9DC3-A44B3F1F2854}">
  <sheetPr>
    <pageSetUpPr fitToPage="1"/>
  </sheetPr>
  <dimension ref="A1:M17"/>
  <sheetViews>
    <sheetView zoomScaleNormal="100" zoomScalePageLayoutView="80" workbookViewId="0">
      <selection activeCell="L2" sqref="L2:L5"/>
    </sheetView>
  </sheetViews>
  <sheetFormatPr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0" width="20.109375" customWidth="1"/>
    <col min="11" max="11" width="14.44140625" customWidth="1"/>
    <col min="12" max="12" width="18.6640625" customWidth="1"/>
    <col min="13" max="13" width="17.5546875" customWidth="1"/>
  </cols>
  <sheetData>
    <row r="1" spans="1:13" ht="30.6" customHeight="1" x14ac:dyDescent="0.3">
      <c r="A1" s="2" t="s">
        <v>7</v>
      </c>
      <c r="B1" s="2" t="s">
        <v>8</v>
      </c>
      <c r="C1" s="2" t="s">
        <v>9</v>
      </c>
      <c r="D1" s="3" t="s">
        <v>10</v>
      </c>
      <c r="E1" s="3" t="s">
        <v>11</v>
      </c>
      <c r="F1" s="3" t="s">
        <v>12</v>
      </c>
      <c r="G1" s="3" t="s">
        <v>13</v>
      </c>
      <c r="H1" s="3" t="s">
        <v>14</v>
      </c>
      <c r="I1" s="3" t="s">
        <v>15</v>
      </c>
      <c r="J1" s="3" t="s">
        <v>17</v>
      </c>
      <c r="K1" s="3" t="s">
        <v>16</v>
      </c>
      <c r="L1" s="16" t="s">
        <v>234</v>
      </c>
    </row>
    <row r="2" spans="1:13" ht="72" x14ac:dyDescent="0.3">
      <c r="A2" s="147" t="s">
        <v>42</v>
      </c>
      <c r="B2" s="51" t="s">
        <v>43</v>
      </c>
      <c r="C2" s="41" t="s">
        <v>44</v>
      </c>
      <c r="D2" s="4" t="s">
        <v>45</v>
      </c>
      <c r="E2" s="4" t="s">
        <v>46</v>
      </c>
      <c r="F2" s="72">
        <f>AVERAGE(G2:I2)</f>
        <v>3.6666666666666665</v>
      </c>
      <c r="G2" s="4">
        <v>1</v>
      </c>
      <c r="H2" s="4">
        <v>4</v>
      </c>
      <c r="I2" s="4">
        <v>6</v>
      </c>
      <c r="J2" s="105" t="s">
        <v>197</v>
      </c>
      <c r="K2" s="126" t="s">
        <v>209</v>
      </c>
      <c r="L2" s="160">
        <v>33294745.510000002</v>
      </c>
      <c r="M2" s="39"/>
    </row>
    <row r="3" spans="1:13" ht="48" x14ac:dyDescent="0.3">
      <c r="A3" s="147"/>
      <c r="B3" s="51" t="s">
        <v>47</v>
      </c>
      <c r="C3" s="38" t="s">
        <v>203</v>
      </c>
      <c r="D3" s="4" t="s">
        <v>45</v>
      </c>
      <c r="E3" s="4" t="s">
        <v>48</v>
      </c>
      <c r="F3" s="4">
        <v>10</v>
      </c>
      <c r="G3" s="4">
        <v>9</v>
      </c>
      <c r="H3" s="4">
        <v>8</v>
      </c>
      <c r="I3" s="4">
        <v>5</v>
      </c>
      <c r="J3" s="105" t="s">
        <v>176</v>
      </c>
      <c r="K3" s="95" t="s">
        <v>49</v>
      </c>
      <c r="L3" s="161"/>
    </row>
    <row r="4" spans="1:13" ht="48" x14ac:dyDescent="0.3">
      <c r="A4" s="147"/>
      <c r="B4" s="51" t="s">
        <v>50</v>
      </c>
      <c r="C4" s="38" t="s">
        <v>51</v>
      </c>
      <c r="D4" s="4" t="s">
        <v>45</v>
      </c>
      <c r="E4" s="4" t="s">
        <v>48</v>
      </c>
      <c r="F4" s="4">
        <v>3</v>
      </c>
      <c r="G4" s="4">
        <v>3</v>
      </c>
      <c r="H4" s="4">
        <v>3</v>
      </c>
      <c r="I4" s="4">
        <v>2</v>
      </c>
      <c r="J4" s="105" t="s">
        <v>176</v>
      </c>
      <c r="K4" s="95" t="s">
        <v>52</v>
      </c>
      <c r="L4" s="161"/>
    </row>
    <row r="5" spans="1:13" ht="72" x14ac:dyDescent="0.3">
      <c r="A5" s="147"/>
      <c r="B5" s="51" t="s">
        <v>53</v>
      </c>
      <c r="C5" s="41" t="s">
        <v>177</v>
      </c>
      <c r="D5" s="31" t="s">
        <v>45</v>
      </c>
      <c r="E5" s="31" t="s">
        <v>46</v>
      </c>
      <c r="F5" s="73">
        <f>AVERAGE(G5:I5)</f>
        <v>0.99975201007459058</v>
      </c>
      <c r="G5" s="31">
        <f>21/25</f>
        <v>0.84</v>
      </c>
      <c r="H5" s="31">
        <f>108/124</f>
        <v>0.87096774193548387</v>
      </c>
      <c r="I5" s="31">
        <f>143/111</f>
        <v>1.2882882882882882</v>
      </c>
      <c r="J5" s="105" t="s">
        <v>178</v>
      </c>
      <c r="K5" s="126" t="s">
        <v>209</v>
      </c>
      <c r="L5" s="162"/>
      <c r="M5" s="39"/>
    </row>
    <row r="6" spans="1:13" x14ac:dyDescent="0.3">
      <c r="A6" s="128"/>
      <c r="B6" s="129"/>
      <c r="C6" s="130"/>
      <c r="D6" s="131"/>
      <c r="E6" s="131"/>
      <c r="F6" s="131"/>
      <c r="G6" s="131"/>
      <c r="H6" s="131"/>
      <c r="I6" s="131"/>
      <c r="J6" s="131"/>
      <c r="K6" s="132"/>
      <c r="L6" s="127"/>
    </row>
    <row r="7" spans="1:13" x14ac:dyDescent="0.3">
      <c r="A7" s="167" t="s">
        <v>34</v>
      </c>
      <c r="B7" s="168"/>
      <c r="C7" s="169"/>
      <c r="D7" s="168"/>
      <c r="E7" s="168"/>
      <c r="F7" s="168"/>
      <c r="G7" s="168"/>
      <c r="H7" s="168"/>
      <c r="I7" s="168"/>
      <c r="J7" s="168"/>
      <c r="K7" s="170"/>
      <c r="L7" s="127"/>
    </row>
    <row r="8" spans="1:13" x14ac:dyDescent="0.3">
      <c r="A8" s="164" t="s">
        <v>54</v>
      </c>
      <c r="B8" s="165"/>
      <c r="C8" s="165"/>
      <c r="D8" s="165"/>
      <c r="E8" s="165"/>
      <c r="F8" s="165"/>
      <c r="G8" s="165"/>
      <c r="H8" s="165"/>
      <c r="I8" s="165"/>
      <c r="J8" s="165"/>
      <c r="K8" s="166"/>
      <c r="L8" s="127"/>
    </row>
    <row r="9" spans="1:13" x14ac:dyDescent="0.3">
      <c r="A9" s="154" t="s">
        <v>55</v>
      </c>
      <c r="B9" s="155"/>
      <c r="C9" s="155"/>
      <c r="D9" s="155"/>
      <c r="E9" s="155"/>
      <c r="F9" s="155"/>
      <c r="G9" s="155"/>
      <c r="H9" s="155"/>
      <c r="I9" s="155"/>
      <c r="J9" s="155"/>
      <c r="K9" s="163"/>
    </row>
    <row r="10" spans="1:13" x14ac:dyDescent="0.3">
      <c r="A10" s="7"/>
      <c r="B10" s="7"/>
      <c r="C10" s="5"/>
      <c r="D10" s="6"/>
      <c r="E10" s="6"/>
      <c r="F10" s="6"/>
      <c r="G10" s="6"/>
      <c r="H10" s="6"/>
      <c r="I10" s="6"/>
      <c r="J10" s="6"/>
      <c r="K10" s="6"/>
    </row>
    <row r="11" spans="1:13" x14ac:dyDescent="0.3">
      <c r="A11" s="167" t="s">
        <v>37</v>
      </c>
      <c r="B11" s="168"/>
      <c r="C11" s="168"/>
      <c r="D11" s="168"/>
      <c r="E11" s="168"/>
      <c r="F11" s="168"/>
      <c r="G11" s="168"/>
      <c r="H11" s="168"/>
      <c r="I11" s="168"/>
      <c r="J11" s="168"/>
      <c r="K11" s="174"/>
    </row>
    <row r="12" spans="1:13" x14ac:dyDescent="0.3">
      <c r="A12" s="164" t="s">
        <v>56</v>
      </c>
      <c r="B12" s="165"/>
      <c r="C12" s="165"/>
      <c r="D12" s="165"/>
      <c r="E12" s="165"/>
      <c r="F12" s="165"/>
      <c r="G12" s="165"/>
      <c r="H12" s="165"/>
      <c r="I12" s="165"/>
      <c r="J12" s="165"/>
      <c r="K12" s="175"/>
    </row>
    <row r="13" spans="1:13" x14ac:dyDescent="0.3">
      <c r="A13" s="157" t="s">
        <v>57</v>
      </c>
      <c r="B13" s="158"/>
      <c r="C13" s="158"/>
      <c r="D13" s="158"/>
      <c r="E13" s="158"/>
      <c r="F13" s="158"/>
      <c r="G13" s="158"/>
      <c r="H13" s="158"/>
      <c r="I13" s="158"/>
      <c r="J13" s="158"/>
      <c r="K13" s="159"/>
    </row>
    <row r="14" spans="1:13" x14ac:dyDescent="0.3">
      <c r="A14" s="154" t="s">
        <v>58</v>
      </c>
      <c r="B14" s="155"/>
      <c r="C14" s="155"/>
      <c r="D14" s="155"/>
      <c r="E14" s="155"/>
      <c r="F14" s="155"/>
      <c r="G14" s="155"/>
      <c r="H14" s="155"/>
      <c r="I14" s="155"/>
      <c r="J14" s="155"/>
      <c r="K14" s="156"/>
    </row>
    <row r="15" spans="1:13" x14ac:dyDescent="0.3">
      <c r="A15" s="1"/>
      <c r="B15" s="1"/>
      <c r="C15" s="1"/>
      <c r="D15" s="1"/>
      <c r="E15" s="1"/>
      <c r="F15" s="1"/>
      <c r="G15" s="1"/>
      <c r="H15" s="1"/>
      <c r="I15" s="1"/>
      <c r="J15" s="1"/>
      <c r="K15" s="1"/>
    </row>
    <row r="16" spans="1:13" ht="14.4" customHeight="1" x14ac:dyDescent="0.3">
      <c r="A16" s="148" t="s">
        <v>229</v>
      </c>
      <c r="B16" s="149"/>
      <c r="C16" s="149"/>
      <c r="D16" s="149"/>
      <c r="E16" s="149"/>
      <c r="F16" s="149"/>
      <c r="G16" s="149"/>
      <c r="H16" s="149"/>
      <c r="I16" s="149"/>
      <c r="J16" s="149"/>
      <c r="K16" s="150"/>
    </row>
    <row r="17" spans="1:11" ht="55.5" customHeight="1" x14ac:dyDescent="0.3">
      <c r="A17" s="171" t="s">
        <v>59</v>
      </c>
      <c r="B17" s="172"/>
      <c r="C17" s="172"/>
      <c r="D17" s="172"/>
      <c r="E17" s="172"/>
      <c r="F17" s="172"/>
      <c r="G17" s="172"/>
      <c r="H17" s="172"/>
      <c r="I17" s="172"/>
      <c r="J17" s="172"/>
      <c r="K17" s="173"/>
    </row>
  </sheetData>
  <mergeCells count="11">
    <mergeCell ref="A17:K17"/>
    <mergeCell ref="A11:K11"/>
    <mergeCell ref="A12:K12"/>
    <mergeCell ref="A13:K13"/>
    <mergeCell ref="A14:K14"/>
    <mergeCell ref="A16:K16"/>
    <mergeCell ref="L2:L5"/>
    <mergeCell ref="A2:A5"/>
    <mergeCell ref="A9:K9"/>
    <mergeCell ref="A8:K8"/>
    <mergeCell ref="A7:K7"/>
  </mergeCells>
  <phoneticPr fontId="5" type="noConversion"/>
  <pageMargins left="0.25" right="0.25" top="0.75" bottom="0.75" header="0.3" footer="0.3"/>
  <pageSetup paperSize="9" fitToHeight="0" orientation="landscape" r:id="rId1"/>
  <headerFooter>
    <oddHeader>&amp;C&amp;"-,Grassetto"&amp;14AREA STRATEGICA DIDATTICA E SERVIZI ALLE STUDENTESSE E AGLI STUDENTI</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8E6AF-9A0F-42EB-8C7D-4CBFCCFFBB1F}">
  <sheetPr>
    <pageSetUpPr fitToPage="1"/>
  </sheetPr>
  <dimension ref="A1:L19"/>
  <sheetViews>
    <sheetView view="pageBreakPreview" zoomScaleNormal="100" zoomScaleSheetLayoutView="100" zoomScalePageLayoutView="106" workbookViewId="0">
      <selection activeCell="O4" sqref="O4"/>
    </sheetView>
  </sheetViews>
  <sheetFormatPr defaultColWidth="8.6640625" defaultRowHeight="14.4" x14ac:dyDescent="0.3"/>
  <cols>
    <col min="1" max="1" width="14.44140625" customWidth="1"/>
    <col min="2" max="2" width="8.44140625" customWidth="1"/>
    <col min="3" max="3" width="57.44140625" customWidth="1"/>
    <col min="4" max="5" width="14.44140625" hidden="1" customWidth="1"/>
    <col min="6" max="6" width="14.44140625" customWidth="1"/>
    <col min="7" max="7" width="14.44140625" hidden="1" customWidth="1"/>
    <col min="8" max="8" width="18.44140625" hidden="1" customWidth="1"/>
    <col min="9" max="9" width="14.44140625" hidden="1" customWidth="1"/>
    <col min="10" max="10" width="14.44140625" customWidth="1"/>
    <col min="11" max="11" width="19.109375" customWidth="1"/>
    <col min="12" max="12" width="19.5546875" customWidth="1"/>
  </cols>
  <sheetData>
    <row r="1" spans="1:12" ht="33" customHeight="1" x14ac:dyDescent="0.3">
      <c r="A1" s="2" t="s">
        <v>7</v>
      </c>
      <c r="B1" s="2" t="s">
        <v>8</v>
      </c>
      <c r="C1" s="2" t="s">
        <v>9</v>
      </c>
      <c r="D1" s="3" t="s">
        <v>10</v>
      </c>
      <c r="E1" s="3" t="s">
        <v>11</v>
      </c>
      <c r="F1" s="3" t="s">
        <v>12</v>
      </c>
      <c r="G1" s="3" t="s">
        <v>13</v>
      </c>
      <c r="H1" s="3" t="s">
        <v>14</v>
      </c>
      <c r="I1" s="3" t="s">
        <v>15</v>
      </c>
      <c r="J1" s="3" t="s">
        <v>17</v>
      </c>
      <c r="K1" s="3" t="s">
        <v>16</v>
      </c>
      <c r="L1" s="245" t="s">
        <v>234</v>
      </c>
    </row>
    <row r="2" spans="1:12" ht="24" x14ac:dyDescent="0.3">
      <c r="A2" s="338" t="s">
        <v>543</v>
      </c>
      <c r="B2" s="120" t="s">
        <v>544</v>
      </c>
      <c r="C2" s="120" t="s">
        <v>545</v>
      </c>
      <c r="D2" s="4" t="s">
        <v>211</v>
      </c>
      <c r="E2" s="30" t="s">
        <v>155</v>
      </c>
      <c r="F2" s="105" t="s">
        <v>179</v>
      </c>
      <c r="G2" s="105"/>
      <c r="H2" s="105"/>
      <c r="I2" s="105"/>
      <c r="J2" s="339" t="s">
        <v>533</v>
      </c>
      <c r="K2" s="126"/>
      <c r="L2" s="160">
        <v>17598418.319999997</v>
      </c>
    </row>
    <row r="3" spans="1:12" ht="48" x14ac:dyDescent="0.3">
      <c r="A3" s="340"/>
      <c r="B3" s="120" t="s">
        <v>546</v>
      </c>
      <c r="C3" s="120" t="s">
        <v>547</v>
      </c>
      <c r="D3" s="42" t="s">
        <v>211</v>
      </c>
      <c r="E3" s="30" t="s">
        <v>155</v>
      </c>
      <c r="F3" s="341">
        <v>7647200.2699999996</v>
      </c>
      <c r="G3" s="341">
        <v>11128568.93</v>
      </c>
      <c r="H3" s="341">
        <v>7983484.8600000003</v>
      </c>
      <c r="I3" s="103"/>
      <c r="J3" s="103"/>
      <c r="K3" s="342" t="s">
        <v>548</v>
      </c>
      <c r="L3" s="161"/>
    </row>
    <row r="4" spans="1:12" ht="24" x14ac:dyDescent="0.3">
      <c r="A4" s="340"/>
      <c r="B4" s="120" t="s">
        <v>549</v>
      </c>
      <c r="C4" s="306" t="s">
        <v>550</v>
      </c>
      <c r="D4" s="17" t="s">
        <v>211</v>
      </c>
      <c r="E4" s="30" t="s">
        <v>155</v>
      </c>
      <c r="F4" s="329" t="s">
        <v>179</v>
      </c>
      <c r="G4" s="329"/>
      <c r="H4" s="329"/>
      <c r="I4" s="329"/>
      <c r="J4" s="329">
        <v>100</v>
      </c>
      <c r="K4" s="343"/>
      <c r="L4" s="161"/>
    </row>
    <row r="5" spans="1:12" ht="24" x14ac:dyDescent="0.3">
      <c r="A5" s="340"/>
      <c r="B5" s="122" t="s">
        <v>551</v>
      </c>
      <c r="C5" s="344" t="s">
        <v>154</v>
      </c>
      <c r="D5" s="42" t="s">
        <v>211</v>
      </c>
      <c r="E5" s="304" t="s">
        <v>155</v>
      </c>
      <c r="F5" s="103" t="s">
        <v>179</v>
      </c>
      <c r="G5" s="345"/>
      <c r="H5" s="345"/>
      <c r="I5" s="345"/>
      <c r="J5" s="339" t="s">
        <v>533</v>
      </c>
      <c r="K5" s="346"/>
      <c r="L5" s="161"/>
    </row>
    <row r="6" spans="1:12" ht="24" x14ac:dyDescent="0.3">
      <c r="A6" s="347"/>
      <c r="B6" s="22" t="s">
        <v>552</v>
      </c>
      <c r="C6" s="124" t="s">
        <v>553</v>
      </c>
      <c r="D6" s="17" t="s">
        <v>204</v>
      </c>
      <c r="E6" s="307"/>
      <c r="F6" s="329">
        <v>40.506</v>
      </c>
      <c r="G6" s="329"/>
      <c r="H6" s="329"/>
      <c r="I6" s="329"/>
      <c r="J6" s="329">
        <v>41.756999999999998</v>
      </c>
      <c r="K6" s="348" t="s">
        <v>554</v>
      </c>
      <c r="L6" s="161"/>
    </row>
    <row r="7" spans="1:12" x14ac:dyDescent="0.3">
      <c r="L7" s="162"/>
    </row>
    <row r="8" spans="1:12" x14ac:dyDescent="0.3">
      <c r="A8" s="311" t="s">
        <v>34</v>
      </c>
      <c r="B8" s="311"/>
      <c r="C8" s="311"/>
      <c r="D8" s="311"/>
      <c r="E8" s="311"/>
      <c r="F8" s="311"/>
      <c r="G8" s="311"/>
      <c r="H8" s="311"/>
      <c r="I8" s="311"/>
      <c r="J8" s="311"/>
      <c r="K8" s="311"/>
    </row>
    <row r="9" spans="1:12" ht="35.4" customHeight="1" x14ac:dyDescent="0.3">
      <c r="A9" s="349" t="s">
        <v>555</v>
      </c>
      <c r="B9" s="349"/>
      <c r="C9" s="349"/>
      <c r="D9" s="349"/>
      <c r="E9" s="349"/>
      <c r="F9" s="349"/>
      <c r="G9" s="349"/>
      <c r="H9" s="349"/>
      <c r="I9" s="349"/>
      <c r="J9" s="349"/>
      <c r="K9" s="349"/>
    </row>
    <row r="10" spans="1:12" x14ac:dyDescent="0.3">
      <c r="A10" s="238" t="s">
        <v>556</v>
      </c>
      <c r="B10" s="239"/>
      <c r="C10" s="239"/>
      <c r="D10" s="239"/>
      <c r="E10" s="239"/>
      <c r="F10" s="239"/>
      <c r="G10" s="239"/>
      <c r="H10" s="239"/>
      <c r="I10" s="239"/>
      <c r="J10" s="239"/>
      <c r="K10" s="240"/>
    </row>
    <row r="11" spans="1:12" x14ac:dyDescent="0.3">
      <c r="A11" s="334"/>
      <c r="B11" s="121"/>
      <c r="C11" s="5"/>
      <c r="D11" s="6"/>
      <c r="E11" s="6"/>
      <c r="F11" s="6"/>
      <c r="G11" s="6"/>
      <c r="H11" s="6"/>
      <c r="I11" s="6"/>
      <c r="J11" s="6"/>
      <c r="K11" s="6"/>
    </row>
    <row r="12" spans="1:12" x14ac:dyDescent="0.3">
      <c r="A12" s="233" t="s">
        <v>37</v>
      </c>
      <c r="B12" s="234"/>
      <c r="C12" s="234"/>
      <c r="D12" s="234"/>
      <c r="E12" s="234"/>
      <c r="F12" s="234"/>
      <c r="G12" s="234"/>
      <c r="H12" s="234"/>
      <c r="I12" s="234"/>
      <c r="J12" s="234"/>
      <c r="K12" s="235"/>
    </row>
    <row r="13" spans="1:12" x14ac:dyDescent="0.3">
      <c r="A13" s="335" t="s">
        <v>557</v>
      </c>
      <c r="B13" s="336"/>
      <c r="C13" s="336"/>
      <c r="D13" s="336"/>
      <c r="E13" s="336"/>
      <c r="F13" s="336"/>
      <c r="G13" s="336"/>
      <c r="H13" s="336"/>
      <c r="I13" s="336"/>
      <c r="J13" s="336"/>
      <c r="K13" s="337"/>
    </row>
    <row r="14" spans="1:12" x14ac:dyDescent="0.3">
      <c r="A14" s="236" t="s">
        <v>558</v>
      </c>
      <c r="B14" s="158"/>
      <c r="C14" s="158"/>
      <c r="D14" s="158"/>
      <c r="E14" s="158"/>
      <c r="F14" s="158"/>
      <c r="G14" s="158"/>
      <c r="H14" s="158"/>
      <c r="I14" s="158"/>
      <c r="J14" s="158"/>
      <c r="K14" s="237"/>
    </row>
    <row r="15" spans="1:12" x14ac:dyDescent="0.3">
      <c r="A15" s="236" t="s">
        <v>157</v>
      </c>
      <c r="B15" s="158"/>
      <c r="C15" s="158"/>
      <c r="D15" s="158"/>
      <c r="E15" s="158"/>
      <c r="F15" s="158"/>
      <c r="G15" s="158"/>
      <c r="H15" s="158"/>
      <c r="I15" s="158"/>
      <c r="J15" s="158"/>
      <c r="K15" s="237"/>
    </row>
    <row r="16" spans="1:12" x14ac:dyDescent="0.3">
      <c r="A16" s="238" t="s">
        <v>559</v>
      </c>
      <c r="B16" s="239"/>
      <c r="C16" s="239"/>
      <c r="D16" s="239"/>
      <c r="E16" s="239"/>
      <c r="F16" s="239"/>
      <c r="G16" s="239"/>
      <c r="H16" s="239"/>
      <c r="I16" s="239"/>
      <c r="J16" s="239"/>
      <c r="K16" s="240"/>
    </row>
    <row r="17" spans="1:11" x14ac:dyDescent="0.3">
      <c r="A17" s="121"/>
      <c r="B17" s="121"/>
      <c r="C17" s="121"/>
      <c r="D17" s="121"/>
      <c r="E17" s="121"/>
      <c r="F17" s="121"/>
      <c r="G17" s="121"/>
      <c r="H17" s="121"/>
      <c r="I17" s="121"/>
      <c r="J17" s="121"/>
      <c r="K17" s="1"/>
    </row>
    <row r="18" spans="1:11" ht="14.4" customHeight="1" x14ac:dyDescent="0.3">
      <c r="A18" s="167" t="s">
        <v>252</v>
      </c>
      <c r="B18" s="168"/>
      <c r="C18" s="168"/>
      <c r="D18" s="168"/>
      <c r="E18" s="168"/>
      <c r="F18" s="168"/>
      <c r="G18" s="168"/>
      <c r="H18" s="168"/>
      <c r="I18" s="168"/>
      <c r="J18" s="168"/>
      <c r="K18" s="174"/>
    </row>
    <row r="19" spans="1:11" ht="129" customHeight="1" x14ac:dyDescent="0.3">
      <c r="A19" s="238" t="s">
        <v>560</v>
      </c>
      <c r="B19" s="239"/>
      <c r="C19" s="239"/>
      <c r="D19" s="239"/>
      <c r="E19" s="239"/>
      <c r="F19" s="239"/>
      <c r="G19" s="239"/>
      <c r="H19" s="239"/>
      <c r="I19" s="239"/>
      <c r="J19" s="239"/>
      <c r="K19" s="240"/>
    </row>
  </sheetData>
  <mergeCells count="12">
    <mergeCell ref="A13:K13"/>
    <mergeCell ref="A14:K14"/>
    <mergeCell ref="A15:K15"/>
    <mergeCell ref="A16:K16"/>
    <mergeCell ref="A18:K18"/>
    <mergeCell ref="A19:K19"/>
    <mergeCell ref="A2:A6"/>
    <mergeCell ref="L2:L7"/>
    <mergeCell ref="A8:K8"/>
    <mergeCell ref="A9:K9"/>
    <mergeCell ref="A10:K10"/>
    <mergeCell ref="A12:K12"/>
  </mergeCells>
  <pageMargins left="0.7" right="0.7" top="0.75" bottom="0.75" header="0.3" footer="0.3"/>
  <pageSetup paperSize="9" scale="88" fitToHeight="0" orientation="landscape" r:id="rId1"/>
  <headerFooter>
    <oddHeader>&amp;C&amp;"-,Grassetto"&amp;14AREA TRASVERSALE</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4D17D-63E9-48EB-95AB-F5111A7F7EF0}">
  <sheetPr>
    <pageSetUpPr fitToPage="1"/>
  </sheetPr>
  <dimension ref="A1:P18"/>
  <sheetViews>
    <sheetView view="pageBreakPreview" topLeftCell="A2" zoomScaleNormal="80" zoomScaleSheetLayoutView="100" zoomScalePageLayoutView="90" workbookViewId="0">
      <selection activeCell="O4" sqref="O4"/>
    </sheetView>
  </sheetViews>
  <sheetFormatPr defaultColWidth="7" defaultRowHeight="14.4" x14ac:dyDescent="0.3"/>
  <cols>
    <col min="1" max="1" width="14.44140625" style="351" customWidth="1"/>
    <col min="2" max="2" width="8.33203125" style="351" customWidth="1"/>
    <col min="3" max="3" width="57.44140625" style="351" customWidth="1"/>
    <col min="4" max="5" width="18.33203125" style="351" hidden="1" customWidth="1"/>
    <col min="6" max="6" width="18.33203125" style="351" customWidth="1"/>
    <col min="7" max="8" width="18.33203125" style="351" hidden="1" customWidth="1"/>
    <col min="9" max="9" width="14.44140625" style="351" hidden="1" customWidth="1"/>
    <col min="10" max="10" width="15.6640625" style="351" customWidth="1"/>
    <col min="11" max="11" width="14.44140625" style="351" customWidth="1"/>
    <col min="12" max="12" width="7.6640625" style="351" hidden="1" customWidth="1"/>
    <col min="13" max="16" width="7.109375" style="351" hidden="1" customWidth="1"/>
    <col min="17" max="16384" width="7" style="351"/>
  </cols>
  <sheetData>
    <row r="1" spans="1:15" ht="33" customHeight="1" x14ac:dyDescent="0.3">
      <c r="A1" s="2" t="s">
        <v>7</v>
      </c>
      <c r="B1" s="350" t="s">
        <v>8</v>
      </c>
      <c r="C1" s="2" t="s">
        <v>9</v>
      </c>
      <c r="D1" s="3" t="s">
        <v>10</v>
      </c>
      <c r="E1" s="3" t="s">
        <v>11</v>
      </c>
      <c r="F1" s="3" t="s">
        <v>12</v>
      </c>
      <c r="G1" s="3" t="s">
        <v>13</v>
      </c>
      <c r="H1" s="3" t="s">
        <v>14</v>
      </c>
      <c r="I1" s="3" t="s">
        <v>15</v>
      </c>
      <c r="J1" s="3" t="s">
        <v>17</v>
      </c>
      <c r="K1" s="3" t="s">
        <v>16</v>
      </c>
    </row>
    <row r="2" spans="1:15" ht="34.5" customHeight="1" x14ac:dyDescent="0.3">
      <c r="A2" s="352" t="s">
        <v>561</v>
      </c>
      <c r="B2" s="20" t="s">
        <v>562</v>
      </c>
      <c r="C2" s="20" t="s">
        <v>563</v>
      </c>
      <c r="D2" s="30"/>
      <c r="E2" s="30"/>
      <c r="F2" s="353">
        <f>0.410129/0.248804</f>
        <v>1.6484019549524929</v>
      </c>
      <c r="G2" s="353">
        <f>0.402503/0.252427</f>
        <v>1.5945322806197435</v>
      </c>
      <c r="H2" s="353">
        <f>0.392746/0.252632</f>
        <v>1.5546169923050126</v>
      </c>
      <c r="I2" s="353">
        <f>0.395722/0.247368</f>
        <v>1.5997299569871608</v>
      </c>
      <c r="J2" s="4">
        <f>1</f>
        <v>1</v>
      </c>
      <c r="K2" s="4" t="s">
        <v>564</v>
      </c>
    </row>
    <row r="3" spans="1:15" ht="22.2" customHeight="1" x14ac:dyDescent="0.3">
      <c r="A3" s="354"/>
      <c r="B3" s="119" t="s">
        <v>565</v>
      </c>
      <c r="C3" s="119" t="s">
        <v>566</v>
      </c>
      <c r="D3" s="42"/>
      <c r="E3" s="355"/>
      <c r="F3" s="356">
        <f>0.454268/0.398374</f>
        <v>1.140305341212027</v>
      </c>
      <c r="G3" s="356">
        <f>0.45098/0.384615</f>
        <v>1.1725491725491726</v>
      </c>
      <c r="H3" s="356">
        <f>0.460993/0.379747</f>
        <v>1.2139477072893268</v>
      </c>
      <c r="I3" s="356">
        <f>0.401606/0.375</f>
        <v>1.0709493333333333</v>
      </c>
      <c r="J3" s="42">
        <v>1</v>
      </c>
      <c r="K3" s="18" t="s">
        <v>567</v>
      </c>
    </row>
    <row r="4" spans="1:15" ht="36" x14ac:dyDescent="0.3">
      <c r="A4" s="354"/>
      <c r="B4" s="20" t="s">
        <v>568</v>
      </c>
      <c r="C4" s="357" t="s">
        <v>569</v>
      </c>
      <c r="D4" s="27" t="s">
        <v>498</v>
      </c>
      <c r="E4" s="358" t="s">
        <v>570</v>
      </c>
      <c r="F4" s="359">
        <f>29/216</f>
        <v>0.13425925925925927</v>
      </c>
      <c r="G4" s="359">
        <f>20/220</f>
        <v>9.0909090909090912E-2</v>
      </c>
      <c r="H4" s="359">
        <f>16/221</f>
        <v>7.2398190045248875E-2</v>
      </c>
      <c r="I4" s="359">
        <f>17/146</f>
        <v>0.11643835616438356</v>
      </c>
      <c r="J4" s="329" t="s">
        <v>358</v>
      </c>
      <c r="K4" s="300" t="s">
        <v>571</v>
      </c>
    </row>
    <row r="5" spans="1:15" ht="36" x14ac:dyDescent="0.3">
      <c r="A5" s="354"/>
      <c r="B5" s="20" t="s">
        <v>572</v>
      </c>
      <c r="C5" s="357" t="s">
        <v>573</v>
      </c>
      <c r="D5" s="27" t="s">
        <v>498</v>
      </c>
      <c r="E5" s="358" t="s">
        <v>574</v>
      </c>
      <c r="F5" s="360">
        <f>AVERAGE(L5:N5)</f>
        <v>0.18027087569412023</v>
      </c>
      <c r="G5" s="360"/>
      <c r="H5" s="361"/>
      <c r="I5" s="361"/>
      <c r="J5" s="329" t="s">
        <v>358</v>
      </c>
      <c r="K5" s="300" t="s">
        <v>571</v>
      </c>
      <c r="L5" s="294">
        <f>204/1006</f>
        <v>0.20278330019880716</v>
      </c>
      <c r="M5" s="294">
        <f>165/959</f>
        <v>0.17205422314911367</v>
      </c>
      <c r="N5" s="294">
        <f>160/964</f>
        <v>0.16597510373443983</v>
      </c>
    </row>
    <row r="6" spans="1:15" ht="36" x14ac:dyDescent="0.3">
      <c r="A6" s="354"/>
      <c r="B6" s="20" t="s">
        <v>575</v>
      </c>
      <c r="C6" s="357" t="s">
        <v>576</v>
      </c>
      <c r="D6" s="27" t="s">
        <v>577</v>
      </c>
      <c r="E6" s="358" t="s">
        <v>574</v>
      </c>
      <c r="F6" s="356">
        <f>AVERAGE(L6:N6)</f>
        <v>1.0576136136403318</v>
      </c>
      <c r="G6" s="361"/>
      <c r="H6" s="361"/>
      <c r="I6" s="361"/>
      <c r="J6" s="329" t="s">
        <v>578</v>
      </c>
      <c r="K6" s="300" t="s">
        <v>579</v>
      </c>
      <c r="L6" s="276">
        <f>1006/907</f>
        <v>1.1091510474090407</v>
      </c>
      <c r="M6" s="276">
        <f>959/918</f>
        <v>1.0446623093681917</v>
      </c>
      <c r="N6" s="276">
        <f>964/946</f>
        <v>1.0190274841437632</v>
      </c>
    </row>
    <row r="7" spans="1:15" ht="73.5" customHeight="1" x14ac:dyDescent="0.3">
      <c r="A7" s="362"/>
      <c r="B7" s="20" t="s">
        <v>580</v>
      </c>
      <c r="C7" s="363" t="s">
        <v>581</v>
      </c>
      <c r="D7" s="29" t="s">
        <v>582</v>
      </c>
      <c r="E7" s="29" t="s">
        <v>583</v>
      </c>
      <c r="F7" s="356">
        <f>AVERAGE(L7:N7)</f>
        <v>1.7666666666666666</v>
      </c>
      <c r="G7" s="361"/>
      <c r="H7" s="361"/>
      <c r="I7" s="361"/>
      <c r="J7" s="329" t="s">
        <v>358</v>
      </c>
      <c r="K7" s="300" t="s">
        <v>579</v>
      </c>
      <c r="L7" s="17">
        <v>1.68</v>
      </c>
      <c r="M7" s="17">
        <v>1.9</v>
      </c>
      <c r="N7" s="17">
        <v>1.72</v>
      </c>
      <c r="O7" s="364">
        <v>2.36</v>
      </c>
    </row>
    <row r="9" spans="1:15" x14ac:dyDescent="0.3">
      <c r="A9" s="233" t="s">
        <v>34</v>
      </c>
      <c r="B9" s="234"/>
      <c r="C9" s="234"/>
      <c r="D9" s="234"/>
      <c r="E9" s="234"/>
      <c r="F9" s="234"/>
      <c r="G9" s="234"/>
      <c r="H9" s="234"/>
      <c r="I9" s="234"/>
      <c r="J9" s="234"/>
      <c r="K9" s="235"/>
    </row>
    <row r="10" spans="1:15" x14ac:dyDescent="0.3">
      <c r="A10" s="335" t="s">
        <v>584</v>
      </c>
      <c r="B10" s="336"/>
      <c r="C10" s="336"/>
      <c r="D10" s="336"/>
      <c r="E10" s="336"/>
      <c r="F10" s="336"/>
      <c r="G10" s="336"/>
      <c r="H10" s="336"/>
      <c r="I10" s="336"/>
      <c r="J10" s="336"/>
      <c r="K10" s="337"/>
    </row>
    <row r="11" spans="1:15" x14ac:dyDescent="0.3">
      <c r="A11" s="238" t="s">
        <v>585</v>
      </c>
      <c r="B11" s="239"/>
      <c r="C11" s="239"/>
      <c r="D11" s="239"/>
      <c r="E11" s="239"/>
      <c r="F11" s="239"/>
      <c r="G11" s="239"/>
      <c r="H11" s="239"/>
      <c r="I11" s="239"/>
      <c r="J11" s="239"/>
      <c r="K11" s="240"/>
    </row>
    <row r="12" spans="1:15" x14ac:dyDescent="0.3">
      <c r="A12" s="334"/>
      <c r="B12" s="121"/>
      <c r="C12" s="5"/>
      <c r="D12" s="6"/>
      <c r="E12" s="6"/>
      <c r="F12" s="6"/>
      <c r="G12" s="6"/>
      <c r="H12" s="6"/>
      <c r="I12" s="6"/>
      <c r="J12" s="6"/>
      <c r="K12" s="6"/>
    </row>
    <row r="13" spans="1:15" x14ac:dyDescent="0.3">
      <c r="A13" s="233" t="s">
        <v>157</v>
      </c>
      <c r="B13" s="234"/>
      <c r="C13" s="234"/>
      <c r="D13" s="234"/>
      <c r="E13" s="234"/>
      <c r="F13" s="234"/>
      <c r="G13" s="234"/>
      <c r="H13" s="234"/>
      <c r="I13" s="234"/>
      <c r="J13" s="234"/>
      <c r="K13" s="235"/>
    </row>
    <row r="14" spans="1:15" x14ac:dyDescent="0.3">
      <c r="A14" s="335" t="s">
        <v>474</v>
      </c>
      <c r="B14" s="336"/>
      <c r="C14" s="336"/>
      <c r="D14" s="336"/>
      <c r="E14" s="336"/>
      <c r="F14" s="336"/>
      <c r="G14" s="336"/>
      <c r="H14" s="336"/>
      <c r="I14" s="336"/>
      <c r="J14" s="336"/>
      <c r="K14" s="337"/>
    </row>
    <row r="15" spans="1:15" x14ac:dyDescent="0.3">
      <c r="A15" s="238" t="s">
        <v>586</v>
      </c>
      <c r="B15" s="239"/>
      <c r="C15" s="239"/>
      <c r="D15" s="239"/>
      <c r="E15" s="239"/>
      <c r="F15" s="239"/>
      <c r="G15" s="239"/>
      <c r="H15" s="239"/>
      <c r="I15" s="239"/>
      <c r="J15" s="239"/>
      <c r="K15" s="240"/>
    </row>
    <row r="16" spans="1:15" x14ac:dyDescent="0.3">
      <c r="A16" s="121"/>
      <c r="B16" s="121"/>
      <c r="C16" s="121"/>
      <c r="D16" s="121"/>
      <c r="E16" s="121"/>
      <c r="F16" s="121"/>
      <c r="G16" s="121"/>
      <c r="H16" s="121"/>
      <c r="I16" s="121"/>
      <c r="J16" s="121"/>
      <c r="K16" s="1"/>
    </row>
    <row r="17" spans="1:11" ht="14.4" customHeight="1" x14ac:dyDescent="0.3">
      <c r="A17" s="167" t="s">
        <v>252</v>
      </c>
      <c r="B17" s="168"/>
      <c r="C17" s="168"/>
      <c r="D17" s="168"/>
      <c r="E17" s="168"/>
      <c r="F17" s="168"/>
      <c r="G17" s="168"/>
      <c r="H17" s="168"/>
      <c r="I17" s="168"/>
      <c r="J17" s="168"/>
      <c r="K17" s="174"/>
    </row>
    <row r="18" spans="1:11" ht="74.400000000000006" customHeight="1" x14ac:dyDescent="0.3">
      <c r="A18" s="238" t="s">
        <v>587</v>
      </c>
      <c r="B18" s="239"/>
      <c r="C18" s="239"/>
      <c r="D18" s="239"/>
      <c r="E18" s="239"/>
      <c r="F18" s="239"/>
      <c r="G18" s="239"/>
      <c r="H18" s="239"/>
      <c r="I18" s="239"/>
      <c r="J18" s="239"/>
      <c r="K18" s="240"/>
    </row>
  </sheetData>
  <mergeCells count="9">
    <mergeCell ref="A15:K15"/>
    <mergeCell ref="A17:K17"/>
    <mergeCell ref="A18:K18"/>
    <mergeCell ref="A2:A7"/>
    <mergeCell ref="A9:K9"/>
    <mergeCell ref="A10:K10"/>
    <mergeCell ref="A11:K11"/>
    <mergeCell ref="A13:K13"/>
    <mergeCell ref="A14:K14"/>
  </mergeCells>
  <pageMargins left="0.7" right="0.7" top="0.75" bottom="0.75" header="0.3" footer="0.3"/>
  <pageSetup paperSize="9" fitToHeight="0" orientation="landscape" r:id="rId1"/>
  <headerFooter>
    <oddHeader>&amp;C&amp;"-,Grassetto"&amp;14AREA TRASVERSALE</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200A-93FF-48D9-A73A-8B9893AFE5C6}">
  <sheetPr>
    <pageSetUpPr fitToPage="1"/>
  </sheetPr>
  <dimension ref="A1:L16"/>
  <sheetViews>
    <sheetView view="pageBreakPreview" zoomScale="80" zoomScaleNormal="80" zoomScaleSheetLayoutView="80" workbookViewId="0">
      <selection activeCell="O4" sqref="O4"/>
    </sheetView>
  </sheetViews>
  <sheetFormatPr defaultColWidth="8.6640625"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0" width="14.109375" customWidth="1"/>
    <col min="11" max="11" width="17.88671875" customWidth="1"/>
    <col min="12" max="12" width="21.33203125" customWidth="1"/>
  </cols>
  <sheetData>
    <row r="1" spans="1:12" ht="40.5" customHeight="1" x14ac:dyDescent="0.3">
      <c r="A1" s="2" t="s">
        <v>7</v>
      </c>
      <c r="B1" s="2" t="s">
        <v>8</v>
      </c>
      <c r="C1" s="2" t="s">
        <v>9</v>
      </c>
      <c r="D1" s="3" t="s">
        <v>10</v>
      </c>
      <c r="E1" s="3" t="s">
        <v>11</v>
      </c>
      <c r="F1" s="3" t="s">
        <v>12</v>
      </c>
      <c r="G1" s="3" t="s">
        <v>13</v>
      </c>
      <c r="H1" s="3" t="s">
        <v>14</v>
      </c>
      <c r="I1" s="3" t="s">
        <v>15</v>
      </c>
      <c r="J1" s="3" t="s">
        <v>17</v>
      </c>
      <c r="K1" s="3" t="s">
        <v>16</v>
      </c>
      <c r="L1" s="245" t="s">
        <v>234</v>
      </c>
    </row>
    <row r="2" spans="1:12" ht="24" x14ac:dyDescent="0.3">
      <c r="A2" s="186" t="s">
        <v>588</v>
      </c>
      <c r="B2" s="20" t="s">
        <v>589</v>
      </c>
      <c r="C2" s="120" t="s">
        <v>590</v>
      </c>
      <c r="D2" s="4"/>
      <c r="E2" s="4" t="s">
        <v>591</v>
      </c>
      <c r="F2" s="276">
        <f>AVERAGE(G2:I2)</f>
        <v>205.58991124030604</v>
      </c>
      <c r="G2" s="276">
        <f>242260/918</f>
        <v>263.89978213507624</v>
      </c>
      <c r="H2" s="276">
        <f>180274/946</f>
        <v>190.56448202959831</v>
      </c>
      <c r="I2" s="276">
        <f>157274/969</f>
        <v>162.30546955624354</v>
      </c>
      <c r="J2" s="4" t="s">
        <v>383</v>
      </c>
      <c r="K2" s="95" t="s">
        <v>592</v>
      </c>
      <c r="L2" s="160">
        <v>19000</v>
      </c>
    </row>
    <row r="3" spans="1:12" ht="36" x14ac:dyDescent="0.3">
      <c r="A3" s="216"/>
      <c r="B3" s="20" t="s">
        <v>593</v>
      </c>
      <c r="C3" s="120" t="s">
        <v>594</v>
      </c>
      <c r="D3" s="42"/>
      <c r="E3" s="4" t="s">
        <v>595</v>
      </c>
      <c r="F3" s="4" t="s">
        <v>179</v>
      </c>
      <c r="G3" s="303"/>
      <c r="H3" s="303"/>
      <c r="I3" s="4"/>
      <c r="J3" s="42">
        <v>1</v>
      </c>
      <c r="K3" s="95"/>
      <c r="L3" s="161"/>
    </row>
    <row r="4" spans="1:12" ht="72" x14ac:dyDescent="0.3">
      <c r="A4" s="216"/>
      <c r="B4" s="20" t="s">
        <v>596</v>
      </c>
      <c r="C4" s="47" t="s">
        <v>597</v>
      </c>
      <c r="D4" s="17"/>
      <c r="E4" s="17" t="s">
        <v>598</v>
      </c>
      <c r="F4" s="17" t="s">
        <v>179</v>
      </c>
      <c r="G4" s="17"/>
      <c r="H4" s="17"/>
      <c r="I4" s="17"/>
      <c r="J4" s="17" t="s">
        <v>364</v>
      </c>
      <c r="K4" s="261" t="s">
        <v>599</v>
      </c>
      <c r="L4" s="161"/>
    </row>
    <row r="5" spans="1:12" ht="24" x14ac:dyDescent="0.3">
      <c r="A5" s="228"/>
      <c r="B5" s="20" t="s">
        <v>600</v>
      </c>
      <c r="C5" s="47" t="s">
        <v>601</v>
      </c>
      <c r="D5" s="17"/>
      <c r="E5" s="17"/>
      <c r="F5" s="17" t="s">
        <v>179</v>
      </c>
      <c r="G5" s="17"/>
      <c r="H5" s="17"/>
      <c r="I5" s="17"/>
      <c r="J5" s="365">
        <v>1</v>
      </c>
      <c r="K5" s="366"/>
      <c r="L5" s="162"/>
    </row>
    <row r="6" spans="1:12" x14ac:dyDescent="0.3">
      <c r="A6" s="5"/>
      <c r="B6" s="5"/>
      <c r="C6" s="5"/>
      <c r="D6" s="17"/>
      <c r="E6" s="261"/>
      <c r="F6" s="316"/>
      <c r="G6" s="316"/>
      <c r="H6" s="316"/>
      <c r="I6" s="316"/>
      <c r="J6" s="315"/>
      <c r="K6" s="316"/>
    </row>
    <row r="7" spans="1:12" x14ac:dyDescent="0.3">
      <c r="A7" s="233" t="s">
        <v>34</v>
      </c>
      <c r="B7" s="234"/>
      <c r="C7" s="234"/>
      <c r="D7" s="311"/>
      <c r="E7" s="311"/>
      <c r="F7" s="311"/>
      <c r="G7" s="311"/>
      <c r="H7" s="311"/>
      <c r="I7" s="311"/>
      <c r="J7" s="311"/>
      <c r="K7" s="311"/>
    </row>
    <row r="8" spans="1:12" ht="31.95" customHeight="1" x14ac:dyDescent="0.3">
      <c r="A8" s="367" t="s">
        <v>602</v>
      </c>
      <c r="B8" s="338"/>
      <c r="C8" s="338"/>
      <c r="D8" s="340"/>
      <c r="E8" s="340"/>
      <c r="F8" s="340"/>
      <c r="G8" s="340"/>
      <c r="H8" s="340"/>
      <c r="I8" s="340"/>
      <c r="J8" s="340"/>
      <c r="K8" s="368"/>
    </row>
    <row r="9" spans="1:12" ht="14.7" customHeight="1" x14ac:dyDescent="0.3">
      <c r="A9" s="369" t="s">
        <v>603</v>
      </c>
      <c r="B9" s="370"/>
      <c r="C9" s="370"/>
      <c r="D9" s="370"/>
      <c r="E9" s="370"/>
      <c r="F9" s="370"/>
      <c r="G9" s="370"/>
      <c r="H9" s="370"/>
      <c r="I9" s="370"/>
      <c r="J9" s="370"/>
      <c r="K9" s="371"/>
    </row>
    <row r="10" spans="1:12" x14ac:dyDescent="0.3">
      <c r="A10" s="5"/>
      <c r="B10" s="5"/>
      <c r="C10" s="5"/>
      <c r="D10" s="6"/>
      <c r="E10" s="6"/>
      <c r="F10" s="6"/>
      <c r="G10" s="6"/>
      <c r="H10" s="6"/>
      <c r="I10" s="6"/>
      <c r="J10" s="6"/>
      <c r="K10" s="6"/>
    </row>
    <row r="11" spans="1:12" ht="14.7" customHeight="1" x14ac:dyDescent="0.3">
      <c r="A11" s="233" t="s">
        <v>37</v>
      </c>
      <c r="B11" s="234"/>
      <c r="C11" s="234"/>
      <c r="D11" s="234"/>
      <c r="E11" s="234"/>
      <c r="F11" s="234"/>
      <c r="G11" s="234"/>
      <c r="H11" s="234"/>
      <c r="I11" s="234"/>
      <c r="J11" s="234"/>
      <c r="K11" s="235"/>
    </row>
    <row r="12" spans="1:12" ht="14.7" customHeight="1" x14ac:dyDescent="0.3">
      <c r="A12" s="367" t="s">
        <v>604</v>
      </c>
      <c r="B12" s="338"/>
      <c r="C12" s="338"/>
      <c r="D12" s="338"/>
      <c r="E12" s="338"/>
      <c r="F12" s="338"/>
      <c r="G12" s="338"/>
      <c r="H12" s="338"/>
      <c r="I12" s="338"/>
      <c r="J12" s="338"/>
      <c r="K12" s="372"/>
    </row>
    <row r="13" spans="1:12" x14ac:dyDescent="0.3">
      <c r="A13" s="369" t="s">
        <v>541</v>
      </c>
      <c r="B13" s="370"/>
      <c r="C13" s="370"/>
      <c r="D13" s="370"/>
      <c r="E13" s="370"/>
      <c r="F13" s="370"/>
      <c r="G13" s="370"/>
      <c r="H13" s="370"/>
      <c r="I13" s="370"/>
      <c r="J13" s="370"/>
      <c r="K13" s="371"/>
    </row>
    <row r="14" spans="1:12" x14ac:dyDescent="0.3">
      <c r="A14" s="5"/>
      <c r="B14" s="5"/>
      <c r="C14" s="5"/>
      <c r="D14" s="6"/>
      <c r="E14" s="6"/>
      <c r="F14" s="6"/>
      <c r="G14" s="6"/>
      <c r="H14" s="6"/>
      <c r="I14" s="6"/>
      <c r="J14" s="6"/>
      <c r="K14" s="6"/>
    </row>
    <row r="15" spans="1:12" ht="14.7" customHeight="1" x14ac:dyDescent="0.3">
      <c r="A15" s="167" t="s">
        <v>252</v>
      </c>
      <c r="B15" s="168"/>
      <c r="C15" s="168"/>
      <c r="D15" s="168"/>
      <c r="E15" s="168"/>
      <c r="F15" s="168"/>
      <c r="G15" s="168"/>
      <c r="H15" s="168"/>
      <c r="I15" s="168"/>
      <c r="J15" s="168"/>
      <c r="K15" s="174"/>
    </row>
    <row r="16" spans="1:12" ht="95.4" customHeight="1" x14ac:dyDescent="0.3">
      <c r="A16" s="373" t="s">
        <v>605</v>
      </c>
      <c r="B16" s="374"/>
      <c r="C16" s="374"/>
      <c r="D16" s="374"/>
      <c r="E16" s="374"/>
      <c r="F16" s="374"/>
      <c r="G16" s="374"/>
      <c r="H16" s="374"/>
      <c r="I16" s="374"/>
      <c r="J16" s="374"/>
      <c r="K16" s="375"/>
    </row>
  </sheetData>
  <mergeCells count="10">
    <mergeCell ref="A12:K12"/>
    <mergeCell ref="A13:K13"/>
    <mergeCell ref="A15:K15"/>
    <mergeCell ref="A16:K16"/>
    <mergeCell ref="A2:A5"/>
    <mergeCell ref="L2:L5"/>
    <mergeCell ref="A7:K7"/>
    <mergeCell ref="A8:K8"/>
    <mergeCell ref="A9:K9"/>
    <mergeCell ref="A11:K11"/>
  </mergeCells>
  <pageMargins left="0.7" right="0.7" top="0.75" bottom="0.75" header="0.3" footer="0.3"/>
  <pageSetup paperSize="9" scale="88" fitToHeight="0" orientation="landscape" r:id="rId1"/>
  <headerFooter>
    <oddHeader>&amp;C&amp;"-,Grassetto"&amp;14AREA TRASVERSALE</oddHead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FE3EB-72A4-42EF-A66B-384B1183D47C}">
  <sheetPr>
    <pageSetUpPr fitToPage="1"/>
  </sheetPr>
  <dimension ref="A1:L17"/>
  <sheetViews>
    <sheetView view="pageBreakPreview" topLeftCell="A7" zoomScale="80" zoomScaleNormal="80" zoomScaleSheetLayoutView="80" zoomScalePageLayoutView="90" workbookViewId="0">
      <selection activeCell="P6" sqref="P6"/>
    </sheetView>
  </sheetViews>
  <sheetFormatPr defaultColWidth="8.88671875" defaultRowHeight="12" x14ac:dyDescent="0.25"/>
  <cols>
    <col min="1" max="1" width="17.109375" style="1" customWidth="1"/>
    <col min="2" max="2" width="8.44140625" style="1" customWidth="1"/>
    <col min="3" max="3" width="36" style="1" customWidth="1"/>
    <col min="4" max="4" width="13.5546875" style="1" hidden="1" customWidth="1"/>
    <col min="5" max="5" width="14.44140625" style="1" hidden="1" customWidth="1"/>
    <col min="6" max="6" width="14.44140625" style="1" customWidth="1"/>
    <col min="7" max="9" width="14.44140625" style="1" hidden="1" customWidth="1"/>
    <col min="10" max="10" width="18" style="1" customWidth="1"/>
    <col min="11" max="11" width="30.44140625" style="1" customWidth="1"/>
    <col min="12" max="12" width="21.33203125" style="1" customWidth="1"/>
    <col min="13" max="16384" width="8.88671875" style="1"/>
  </cols>
  <sheetData>
    <row r="1" spans="1:12" ht="24" customHeight="1" x14ac:dyDescent="0.25">
      <c r="A1" s="2" t="s">
        <v>7</v>
      </c>
      <c r="B1" s="2" t="s">
        <v>8</v>
      </c>
      <c r="C1" s="2" t="s">
        <v>9</v>
      </c>
      <c r="D1" s="3" t="s">
        <v>10</v>
      </c>
      <c r="E1" s="3" t="s">
        <v>11</v>
      </c>
      <c r="F1" s="3" t="s">
        <v>12</v>
      </c>
      <c r="G1" s="3" t="s">
        <v>13</v>
      </c>
      <c r="H1" s="3" t="s">
        <v>14</v>
      </c>
      <c r="I1" s="3" t="s">
        <v>15</v>
      </c>
      <c r="J1" s="3" t="s">
        <v>17</v>
      </c>
      <c r="K1" s="3" t="s">
        <v>16</v>
      </c>
      <c r="L1" s="16" t="s">
        <v>234</v>
      </c>
    </row>
    <row r="2" spans="1:12" ht="63.6" customHeight="1" x14ac:dyDescent="0.25">
      <c r="A2" s="147" t="s">
        <v>346</v>
      </c>
      <c r="B2" s="120" t="s">
        <v>347</v>
      </c>
      <c r="C2" s="120" t="s">
        <v>348</v>
      </c>
      <c r="D2" s="4" t="s">
        <v>333</v>
      </c>
      <c r="E2" s="4" t="s">
        <v>349</v>
      </c>
      <c r="F2" s="4">
        <v>3</v>
      </c>
      <c r="G2" s="4">
        <v>3</v>
      </c>
      <c r="H2" s="4">
        <v>3</v>
      </c>
      <c r="I2" s="4">
        <v>6</v>
      </c>
      <c r="J2" s="4" t="s">
        <v>176</v>
      </c>
      <c r="K2" s="95" t="s">
        <v>350</v>
      </c>
      <c r="L2" s="184">
        <v>10000</v>
      </c>
    </row>
    <row r="3" spans="1:12" ht="48" x14ac:dyDescent="0.25">
      <c r="A3" s="147"/>
      <c r="B3" s="120" t="s">
        <v>351</v>
      </c>
      <c r="C3" s="120" t="s">
        <v>352</v>
      </c>
      <c r="D3" s="4"/>
      <c r="E3" s="4"/>
      <c r="F3" s="4">
        <f>AVERAGE(24,G3:H3)</f>
        <v>24.333333333333332</v>
      </c>
      <c r="G3" s="4">
        <v>21</v>
      </c>
      <c r="H3" s="4">
        <v>28</v>
      </c>
      <c r="I3" s="4">
        <v>25</v>
      </c>
      <c r="J3" s="4" t="s">
        <v>176</v>
      </c>
      <c r="K3" s="95" t="s">
        <v>353</v>
      </c>
      <c r="L3" s="280"/>
    </row>
    <row r="4" spans="1:12" ht="36" x14ac:dyDescent="0.25">
      <c r="A4" s="147"/>
      <c r="B4" s="120" t="s">
        <v>354</v>
      </c>
      <c r="C4" s="120" t="s">
        <v>355</v>
      </c>
      <c r="D4" s="4" t="s">
        <v>356</v>
      </c>
      <c r="E4" s="4" t="s">
        <v>357</v>
      </c>
      <c r="F4" s="4">
        <v>3</v>
      </c>
      <c r="G4" s="40"/>
      <c r="H4" s="40"/>
      <c r="I4" s="40"/>
      <c r="J4" s="4" t="s">
        <v>358</v>
      </c>
      <c r="K4" s="281"/>
      <c r="L4" s="280"/>
    </row>
    <row r="5" spans="1:12" ht="60" x14ac:dyDescent="0.25">
      <c r="A5" s="147"/>
      <c r="B5" s="120" t="s">
        <v>359</v>
      </c>
      <c r="C5" s="120" t="s">
        <v>360</v>
      </c>
      <c r="D5" s="4" t="s">
        <v>333</v>
      </c>
      <c r="E5" s="4" t="s">
        <v>349</v>
      </c>
      <c r="F5" s="72">
        <f>AVERAGE(6,G5:H5)</f>
        <v>8.3333333333333339</v>
      </c>
      <c r="G5" s="4">
        <v>7</v>
      </c>
      <c r="H5" s="4">
        <v>12</v>
      </c>
      <c r="I5" s="4">
        <v>32</v>
      </c>
      <c r="J5" s="4" t="s">
        <v>358</v>
      </c>
      <c r="K5" s="95" t="s">
        <v>361</v>
      </c>
      <c r="L5" s="280"/>
    </row>
    <row r="6" spans="1:12" ht="35.4" customHeight="1" x14ac:dyDescent="0.25">
      <c r="A6" s="147"/>
      <c r="B6" s="120" t="s">
        <v>362</v>
      </c>
      <c r="C6" s="282" t="s">
        <v>363</v>
      </c>
      <c r="D6" s="4" t="s">
        <v>333</v>
      </c>
      <c r="E6" s="4" t="s">
        <v>349</v>
      </c>
      <c r="F6" s="4">
        <v>50</v>
      </c>
      <c r="G6" s="4"/>
      <c r="H6" s="4"/>
      <c r="I6" s="4"/>
      <c r="J6" s="4" t="s">
        <v>364</v>
      </c>
      <c r="K6" s="95"/>
      <c r="L6" s="185"/>
    </row>
    <row r="7" spans="1:12" x14ac:dyDescent="0.25">
      <c r="A7" s="5"/>
      <c r="B7" s="5"/>
      <c r="C7" s="5"/>
      <c r="D7" s="6"/>
      <c r="E7" s="6"/>
      <c r="F7" s="6"/>
      <c r="G7" s="6"/>
      <c r="H7" s="6"/>
      <c r="I7" s="6"/>
      <c r="J7" s="6"/>
    </row>
    <row r="8" spans="1:12" ht="12" customHeight="1" x14ac:dyDescent="0.25">
      <c r="A8" s="283" t="s">
        <v>34</v>
      </c>
      <c r="B8" s="284"/>
      <c r="C8" s="284"/>
      <c r="D8" s="284"/>
      <c r="E8" s="284"/>
      <c r="F8" s="284"/>
      <c r="G8" s="284"/>
      <c r="H8" s="284"/>
      <c r="I8" s="284"/>
      <c r="J8" s="284"/>
      <c r="K8" s="285"/>
    </row>
    <row r="9" spans="1:12" ht="14.4" customHeight="1" x14ac:dyDescent="0.25">
      <c r="A9" s="157" t="s">
        <v>365</v>
      </c>
      <c r="B9" s="158"/>
      <c r="C9" s="158"/>
      <c r="D9" s="158"/>
      <c r="E9" s="158"/>
      <c r="F9" s="158"/>
      <c r="G9" s="158"/>
      <c r="H9" s="158"/>
      <c r="I9" s="158"/>
      <c r="J9" s="158"/>
      <c r="K9" s="159"/>
    </row>
    <row r="10" spans="1:12" ht="14.4" customHeight="1" x14ac:dyDescent="0.25">
      <c r="A10" s="154" t="s">
        <v>316</v>
      </c>
      <c r="B10" s="155"/>
      <c r="C10" s="155"/>
      <c r="D10" s="155"/>
      <c r="E10" s="155"/>
      <c r="F10" s="155"/>
      <c r="G10" s="155"/>
      <c r="H10" s="155"/>
      <c r="I10" s="155"/>
      <c r="J10" s="155"/>
      <c r="K10" s="156"/>
    </row>
    <row r="11" spans="1:12" x14ac:dyDescent="0.25">
      <c r="A11" s="5"/>
      <c r="B11" s="5"/>
      <c r="C11" s="5"/>
      <c r="D11" s="6"/>
      <c r="E11" s="6"/>
      <c r="F11" s="6"/>
      <c r="G11" s="6"/>
      <c r="H11" s="6"/>
      <c r="I11" s="6"/>
      <c r="J11" s="6"/>
      <c r="K11" s="6"/>
    </row>
    <row r="12" spans="1:12" ht="12" customHeight="1" x14ac:dyDescent="0.25">
      <c r="A12" s="283" t="s">
        <v>37</v>
      </c>
      <c r="B12" s="284"/>
      <c r="C12" s="284"/>
      <c r="D12" s="284"/>
      <c r="E12" s="284"/>
      <c r="F12" s="284"/>
      <c r="G12" s="284"/>
      <c r="H12" s="284"/>
      <c r="I12" s="284"/>
      <c r="J12" s="284"/>
      <c r="K12" s="285"/>
    </row>
    <row r="13" spans="1:12" ht="12" customHeight="1" x14ac:dyDescent="0.25">
      <c r="A13" s="157" t="s">
        <v>250</v>
      </c>
      <c r="B13" s="158"/>
      <c r="C13" s="158"/>
      <c r="D13" s="158"/>
      <c r="E13" s="158"/>
      <c r="F13" s="158"/>
      <c r="G13" s="158"/>
      <c r="H13" s="158"/>
      <c r="I13" s="158"/>
      <c r="J13" s="158"/>
      <c r="K13" s="159"/>
    </row>
    <row r="14" spans="1:12" x14ac:dyDescent="0.25">
      <c r="A14" s="154" t="s">
        <v>366</v>
      </c>
      <c r="B14" s="155"/>
      <c r="C14" s="155"/>
      <c r="D14" s="155"/>
      <c r="E14" s="155"/>
      <c r="F14" s="155"/>
      <c r="G14" s="155"/>
      <c r="H14" s="155"/>
      <c r="I14" s="155"/>
      <c r="J14" s="155"/>
      <c r="K14" s="156"/>
    </row>
    <row r="16" spans="1:12" ht="24" customHeight="1" x14ac:dyDescent="0.25">
      <c r="A16" s="167" t="s">
        <v>252</v>
      </c>
      <c r="B16" s="168"/>
      <c r="C16" s="168"/>
      <c r="D16" s="168"/>
      <c r="E16" s="168"/>
      <c r="F16" s="168"/>
      <c r="G16" s="168"/>
      <c r="H16" s="168"/>
      <c r="I16" s="168"/>
      <c r="J16" s="168"/>
      <c r="K16" s="174"/>
    </row>
    <row r="17" spans="1:11" ht="80.400000000000006" customHeight="1" x14ac:dyDescent="0.25">
      <c r="A17" s="286" t="s">
        <v>367</v>
      </c>
      <c r="B17" s="287"/>
      <c r="C17" s="287"/>
      <c r="D17" s="287"/>
      <c r="E17" s="287"/>
      <c r="F17" s="287"/>
      <c r="G17" s="287"/>
      <c r="H17" s="287"/>
      <c r="I17" s="287"/>
      <c r="J17" s="287"/>
      <c r="K17" s="288"/>
    </row>
  </sheetData>
  <mergeCells count="10">
    <mergeCell ref="A13:K13"/>
    <mergeCell ref="A14:K14"/>
    <mergeCell ref="A16:K16"/>
    <mergeCell ref="A17:K17"/>
    <mergeCell ref="A2:A6"/>
    <mergeCell ref="L2:L6"/>
    <mergeCell ref="A8:K8"/>
    <mergeCell ref="A9:K9"/>
    <mergeCell ref="A10:K10"/>
    <mergeCell ref="A12:K12"/>
  </mergeCells>
  <pageMargins left="0.7" right="0.7" top="0.75" bottom="0.75" header="0.3" footer="0.3"/>
  <pageSetup paperSize="9" scale="90" fitToHeight="0" orientation="landscape" r:id="rId1"/>
  <headerFooter>
    <oddHeader>&amp;C&amp;"-,Grassetto"&amp;16TERZA MISSIONE E ATTIVITA' ASSISTENZIALE</oddHead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6DCBC-662B-4891-B476-50FA81552195}">
  <sheetPr>
    <pageSetUpPr fitToPage="1"/>
  </sheetPr>
  <dimension ref="A1:K19"/>
  <sheetViews>
    <sheetView view="pageBreakPreview" topLeftCell="A2" zoomScaleNormal="100" zoomScaleSheetLayoutView="100" workbookViewId="0">
      <selection activeCell="P6" sqref="P6"/>
    </sheetView>
  </sheetViews>
  <sheetFormatPr defaultColWidth="8.88671875" defaultRowHeight="14.4" x14ac:dyDescent="0.3"/>
  <cols>
    <col min="1" max="1" width="14.44140625" customWidth="1"/>
    <col min="2" max="2" width="8.44140625" customWidth="1"/>
    <col min="3" max="3" width="45.33203125" customWidth="1"/>
    <col min="4" max="5" width="14.44140625" hidden="1" customWidth="1"/>
    <col min="6" max="6" width="13.33203125" customWidth="1"/>
    <col min="7" max="7" width="12.6640625" hidden="1" customWidth="1"/>
    <col min="8" max="8" width="12.88671875" hidden="1" customWidth="1"/>
    <col min="9" max="9" width="13.33203125" hidden="1" customWidth="1"/>
    <col min="10" max="10" width="14.44140625" bestFit="1" customWidth="1"/>
    <col min="11" max="11" width="17.5546875" customWidth="1"/>
  </cols>
  <sheetData>
    <row r="1" spans="1:11" ht="30.9" customHeight="1" x14ac:dyDescent="0.3">
      <c r="A1" s="2" t="s">
        <v>7</v>
      </c>
      <c r="B1" s="2" t="s">
        <v>8</v>
      </c>
      <c r="C1" s="2" t="s">
        <v>9</v>
      </c>
      <c r="D1" s="3" t="s">
        <v>10</v>
      </c>
      <c r="E1" s="3" t="s">
        <v>11</v>
      </c>
      <c r="F1" s="3" t="s">
        <v>12</v>
      </c>
      <c r="G1" s="3" t="s">
        <v>13</v>
      </c>
      <c r="H1" s="3" t="s">
        <v>14</v>
      </c>
      <c r="I1" s="3" t="s">
        <v>15</v>
      </c>
      <c r="J1" s="3" t="s">
        <v>17</v>
      </c>
      <c r="K1" s="3" t="s">
        <v>16</v>
      </c>
    </row>
    <row r="2" spans="1:11" ht="48" x14ac:dyDescent="0.3">
      <c r="A2" s="186" t="s">
        <v>368</v>
      </c>
      <c r="B2" s="120" t="s">
        <v>369</v>
      </c>
      <c r="C2" s="122" t="s">
        <v>370</v>
      </c>
      <c r="D2" s="42" t="s">
        <v>371</v>
      </c>
      <c r="E2" s="42" t="s">
        <v>26</v>
      </c>
      <c r="F2" s="289">
        <v>0.47025289778714402</v>
      </c>
      <c r="G2" s="289">
        <v>0.50524840764331214</v>
      </c>
      <c r="H2" s="289">
        <v>0.44958905380333952</v>
      </c>
      <c r="I2" s="254"/>
      <c r="J2" s="105" t="s">
        <v>358</v>
      </c>
      <c r="K2" s="103" t="s">
        <v>372</v>
      </c>
    </row>
    <row r="3" spans="1:11" ht="48" x14ac:dyDescent="0.3">
      <c r="A3" s="216"/>
      <c r="B3" s="120" t="s">
        <v>373</v>
      </c>
      <c r="C3" s="120" t="s">
        <v>374</v>
      </c>
      <c r="D3" s="4" t="s">
        <v>371</v>
      </c>
      <c r="E3" s="35" t="s">
        <v>26</v>
      </c>
      <c r="F3" s="290">
        <v>0.11899999999999999</v>
      </c>
      <c r="G3" s="105"/>
      <c r="H3" s="105"/>
      <c r="I3" s="105"/>
      <c r="J3" s="105" t="s">
        <v>358</v>
      </c>
      <c r="K3" s="291" t="s">
        <v>375</v>
      </c>
    </row>
    <row r="4" spans="1:11" ht="33" customHeight="1" x14ac:dyDescent="0.3">
      <c r="A4" s="216"/>
      <c r="B4" s="120" t="s">
        <v>376</v>
      </c>
      <c r="C4" s="292" t="s">
        <v>377</v>
      </c>
      <c r="D4" s="35" t="s">
        <v>378</v>
      </c>
      <c r="E4" s="35" t="s">
        <v>379</v>
      </c>
      <c r="F4" s="293">
        <f>AVERAGE(210,190,219)</f>
        <v>206.33333333333334</v>
      </c>
      <c r="G4" s="118">
        <v>210</v>
      </c>
      <c r="H4" s="118">
        <v>190</v>
      </c>
      <c r="I4" s="118">
        <v>219</v>
      </c>
      <c r="J4" s="105" t="s">
        <v>358</v>
      </c>
      <c r="K4" s="103" t="s">
        <v>380</v>
      </c>
    </row>
    <row r="5" spans="1:11" ht="36" x14ac:dyDescent="0.3">
      <c r="A5" s="228"/>
      <c r="B5" s="120" t="s">
        <v>381</v>
      </c>
      <c r="C5" s="120" t="s">
        <v>382</v>
      </c>
      <c r="D5" s="4" t="s">
        <v>378</v>
      </c>
      <c r="E5" s="4" t="s">
        <v>379</v>
      </c>
      <c r="F5" s="293">
        <f>AVERAGE(356,467,301)</f>
        <v>374.66666666666669</v>
      </c>
      <c r="G5" s="105">
        <v>356</v>
      </c>
      <c r="H5" s="105">
        <v>467</v>
      </c>
      <c r="I5" s="105">
        <v>301</v>
      </c>
      <c r="J5" s="105" t="s">
        <v>383</v>
      </c>
      <c r="K5" s="116" t="s">
        <v>380</v>
      </c>
    </row>
    <row r="6" spans="1:11" x14ac:dyDescent="0.3">
      <c r="A6" s="5"/>
      <c r="B6" s="5"/>
      <c r="C6" s="5"/>
      <c r="D6" s="6"/>
      <c r="E6" s="6"/>
      <c r="F6" s="6"/>
      <c r="G6" s="6"/>
      <c r="H6" s="6"/>
      <c r="I6" s="6"/>
      <c r="J6" s="6"/>
      <c r="K6" s="6"/>
    </row>
    <row r="7" spans="1:11" ht="14.4" customHeight="1" x14ac:dyDescent="0.3">
      <c r="A7" s="283" t="s">
        <v>34</v>
      </c>
      <c r="B7" s="284"/>
      <c r="C7" s="284"/>
      <c r="D7" s="284"/>
      <c r="E7" s="284"/>
      <c r="F7" s="284"/>
      <c r="G7" s="284"/>
      <c r="H7" s="284"/>
      <c r="I7" s="284"/>
      <c r="J7" s="284"/>
      <c r="K7" s="285"/>
    </row>
    <row r="8" spans="1:11" ht="28.5" customHeight="1" x14ac:dyDescent="0.3">
      <c r="A8" s="195" t="s">
        <v>384</v>
      </c>
      <c r="B8" s="196"/>
      <c r="C8" s="196"/>
      <c r="D8" s="196"/>
      <c r="E8" s="196"/>
      <c r="F8" s="196"/>
      <c r="G8" s="196"/>
      <c r="H8" s="196"/>
      <c r="I8" s="196"/>
      <c r="J8" s="196"/>
      <c r="K8" s="197"/>
    </row>
    <row r="9" spans="1:11" ht="20.399999999999999" customHeight="1" x14ac:dyDescent="0.3">
      <c r="A9" s="154" t="s">
        <v>343</v>
      </c>
      <c r="B9" s="155"/>
      <c r="C9" s="155"/>
      <c r="D9" s="155"/>
      <c r="E9" s="155"/>
      <c r="F9" s="155"/>
      <c r="G9" s="155"/>
      <c r="H9" s="155"/>
      <c r="I9" s="155"/>
      <c r="J9" s="155"/>
      <c r="K9" s="156"/>
    </row>
    <row r="10" spans="1:11" x14ac:dyDescent="0.3">
      <c r="A10" s="121"/>
      <c r="B10" s="121"/>
      <c r="C10" s="5"/>
      <c r="D10" s="6"/>
      <c r="E10" s="6"/>
      <c r="F10" s="6"/>
      <c r="G10" s="6"/>
      <c r="H10" s="6"/>
      <c r="I10" s="6"/>
      <c r="J10" s="6"/>
      <c r="K10" s="6"/>
    </row>
    <row r="11" spans="1:11" ht="14.4" customHeight="1" x14ac:dyDescent="0.3">
      <c r="A11" s="283" t="s">
        <v>37</v>
      </c>
      <c r="B11" s="284"/>
      <c r="C11" s="284"/>
      <c r="D11" s="284"/>
      <c r="E11" s="284"/>
      <c r="F11" s="284"/>
      <c r="G11" s="284"/>
      <c r="H11" s="284"/>
      <c r="I11" s="284"/>
      <c r="J11" s="284"/>
      <c r="K11" s="285"/>
    </row>
    <row r="12" spans="1:11" ht="14.4" customHeight="1" x14ac:dyDescent="0.3">
      <c r="A12" s="157" t="s">
        <v>250</v>
      </c>
      <c r="B12" s="158"/>
      <c r="C12" s="158"/>
      <c r="D12" s="158"/>
      <c r="E12" s="158"/>
      <c r="F12" s="158"/>
      <c r="G12" s="158"/>
      <c r="H12" s="158"/>
      <c r="I12" s="158"/>
      <c r="J12" s="158"/>
      <c r="K12" s="159"/>
    </row>
    <row r="13" spans="1:11" ht="14.4" customHeight="1" x14ac:dyDescent="0.3">
      <c r="A13" s="157" t="s">
        <v>108</v>
      </c>
      <c r="B13" s="158"/>
      <c r="C13" s="158"/>
      <c r="D13" s="158"/>
      <c r="E13" s="158"/>
      <c r="F13" s="158"/>
      <c r="G13" s="158"/>
      <c r="H13" s="158"/>
      <c r="I13" s="158"/>
      <c r="J13" s="158"/>
      <c r="K13" s="159"/>
    </row>
    <row r="14" spans="1:11" x14ac:dyDescent="0.3">
      <c r="A14" s="157" t="s">
        <v>38</v>
      </c>
      <c r="B14" s="158"/>
      <c r="C14" s="158"/>
      <c r="D14" s="158"/>
      <c r="E14" s="158"/>
      <c r="F14" s="158"/>
      <c r="G14" s="158"/>
      <c r="H14" s="158"/>
      <c r="I14" s="158"/>
      <c r="J14" s="158"/>
      <c r="K14" s="159"/>
    </row>
    <row r="15" spans="1:11" x14ac:dyDescent="0.3">
      <c r="A15" s="154" t="s">
        <v>366</v>
      </c>
      <c r="B15" s="155"/>
      <c r="C15" s="155"/>
      <c r="D15" s="155"/>
      <c r="E15" s="155"/>
      <c r="F15" s="155"/>
      <c r="G15" s="155"/>
      <c r="H15" s="155"/>
      <c r="I15" s="155"/>
      <c r="J15" s="155"/>
      <c r="K15" s="156"/>
    </row>
    <row r="16" spans="1:11" x14ac:dyDescent="0.3">
      <c r="A16" s="5"/>
      <c r="B16" s="5"/>
      <c r="C16" s="5"/>
      <c r="D16" s="6"/>
      <c r="E16" s="6"/>
      <c r="F16" s="6"/>
      <c r="G16" s="6"/>
      <c r="H16" s="6"/>
      <c r="I16" s="6"/>
      <c r="J16" s="6"/>
      <c r="K16" s="6"/>
    </row>
    <row r="17" spans="1:11" x14ac:dyDescent="0.3">
      <c r="A17" s="1"/>
      <c r="B17" s="1"/>
      <c r="C17" s="1"/>
      <c r="D17" s="1"/>
      <c r="E17" s="1"/>
      <c r="F17" s="1"/>
      <c r="G17" s="1"/>
      <c r="H17" s="1"/>
      <c r="I17" s="1"/>
      <c r="J17" s="1"/>
      <c r="K17" s="1"/>
    </row>
    <row r="18" spans="1:11" ht="24" customHeight="1" x14ac:dyDescent="0.3">
      <c r="A18" s="167" t="s">
        <v>252</v>
      </c>
      <c r="B18" s="168"/>
      <c r="C18" s="168"/>
      <c r="D18" s="168"/>
      <c r="E18" s="168"/>
      <c r="F18" s="168"/>
      <c r="G18" s="168"/>
      <c r="H18" s="168"/>
      <c r="I18" s="168"/>
      <c r="J18" s="168"/>
      <c r="K18" s="174"/>
    </row>
    <row r="19" spans="1:11" ht="68.400000000000006" customHeight="1" x14ac:dyDescent="0.3">
      <c r="A19" s="286" t="s">
        <v>385</v>
      </c>
      <c r="B19" s="287"/>
      <c r="C19" s="287"/>
      <c r="D19" s="287"/>
      <c r="E19" s="287"/>
      <c r="F19" s="287"/>
      <c r="G19" s="287"/>
      <c r="H19" s="287"/>
      <c r="I19" s="287"/>
      <c r="J19" s="287"/>
      <c r="K19" s="288"/>
    </row>
  </sheetData>
  <mergeCells count="11">
    <mergeCell ref="A13:K13"/>
    <mergeCell ref="A14:K14"/>
    <mergeCell ref="A15:K15"/>
    <mergeCell ref="A18:K18"/>
    <mergeCell ref="A19:K19"/>
    <mergeCell ref="A2:A5"/>
    <mergeCell ref="A7:K7"/>
    <mergeCell ref="A8:K8"/>
    <mergeCell ref="A9:K9"/>
    <mergeCell ref="A11:K11"/>
    <mergeCell ref="A12:K12"/>
  </mergeCells>
  <pageMargins left="0.7" right="0.7" top="0.75" bottom="0.75" header="0.3" footer="0.3"/>
  <pageSetup paperSize="9" fitToHeight="0" orientation="landscape" r:id="rId1"/>
  <headerFooter>
    <oddHeader>&amp;C&amp;"-,Grassetto"&amp;16TERZA MISSIONE E ATTIVITA' ASSISTENZIALE</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13511-37D9-4A29-9B53-556C9AB9F4C1}">
  <sheetPr>
    <pageSetUpPr fitToPage="1"/>
  </sheetPr>
  <dimension ref="A1:K15"/>
  <sheetViews>
    <sheetView view="pageBreakPreview" zoomScaleNormal="80" zoomScaleSheetLayoutView="100" zoomScalePageLayoutView="120" workbookViewId="0">
      <selection activeCell="P6" sqref="P6"/>
    </sheetView>
  </sheetViews>
  <sheetFormatPr defaultColWidth="8.88671875" defaultRowHeight="14.4" x14ac:dyDescent="0.3"/>
  <cols>
    <col min="1" max="1" width="14.44140625" customWidth="1"/>
    <col min="2" max="2" width="8.44140625" customWidth="1"/>
    <col min="3" max="3" width="49.33203125" customWidth="1"/>
    <col min="4" max="5" width="14.44140625" hidden="1" customWidth="1"/>
    <col min="6" max="6" width="14.44140625" customWidth="1"/>
    <col min="7" max="7" width="10.88671875" hidden="1" customWidth="1"/>
    <col min="8" max="9" width="11.5546875" hidden="1" customWidth="1"/>
    <col min="10" max="10" width="43" customWidth="1"/>
    <col min="11" max="11" width="14.44140625" customWidth="1"/>
  </cols>
  <sheetData>
    <row r="1" spans="1:11" ht="27.9" customHeight="1" x14ac:dyDescent="0.3">
      <c r="A1" s="2" t="s">
        <v>7</v>
      </c>
      <c r="B1" s="2" t="s">
        <v>8</v>
      </c>
      <c r="C1" s="2" t="s">
        <v>9</v>
      </c>
      <c r="D1" s="3" t="s">
        <v>10</v>
      </c>
      <c r="E1" s="3" t="s">
        <v>11</v>
      </c>
      <c r="F1" s="3" t="s">
        <v>12</v>
      </c>
      <c r="G1" s="3" t="s">
        <v>13</v>
      </c>
      <c r="H1" s="3" t="s">
        <v>14</v>
      </c>
      <c r="I1" s="3" t="s">
        <v>15</v>
      </c>
      <c r="J1" s="3" t="s">
        <v>16</v>
      </c>
      <c r="K1" s="3" t="s">
        <v>17</v>
      </c>
    </row>
    <row r="2" spans="1:11" ht="24" customHeight="1" x14ac:dyDescent="0.3">
      <c r="A2" s="186" t="s">
        <v>386</v>
      </c>
      <c r="B2" s="120" t="s">
        <v>387</v>
      </c>
      <c r="C2" s="230" t="s">
        <v>388</v>
      </c>
      <c r="D2" s="4"/>
      <c r="E2" s="4"/>
      <c r="F2" s="4">
        <f t="shared" ref="F2:F3" si="0">AVERAGE(G2:I2)</f>
        <v>4</v>
      </c>
      <c r="G2" s="4">
        <v>3</v>
      </c>
      <c r="H2" s="4">
        <v>5</v>
      </c>
      <c r="I2" s="4">
        <v>4</v>
      </c>
      <c r="J2" s="4" t="s">
        <v>389</v>
      </c>
      <c r="K2" s="4" t="s">
        <v>358</v>
      </c>
    </row>
    <row r="3" spans="1:11" ht="24" x14ac:dyDescent="0.3">
      <c r="A3" s="216"/>
      <c r="B3" s="120" t="s">
        <v>390</v>
      </c>
      <c r="C3" s="230" t="s">
        <v>391</v>
      </c>
      <c r="D3" s="4"/>
      <c r="E3" s="4"/>
      <c r="F3" s="4">
        <f t="shared" si="0"/>
        <v>11</v>
      </c>
      <c r="G3" s="4">
        <v>5</v>
      </c>
      <c r="H3" s="4">
        <v>18</v>
      </c>
      <c r="I3" s="4">
        <v>10</v>
      </c>
      <c r="J3" s="4" t="s">
        <v>389</v>
      </c>
      <c r="K3" s="4" t="s">
        <v>358</v>
      </c>
    </row>
    <row r="4" spans="1:11" ht="60" x14ac:dyDescent="0.3">
      <c r="A4" s="228"/>
      <c r="B4" s="120" t="s">
        <v>392</v>
      </c>
      <c r="C4" s="120" t="s">
        <v>393</v>
      </c>
      <c r="D4" s="4" t="s">
        <v>394</v>
      </c>
      <c r="E4" s="4" t="s">
        <v>395</v>
      </c>
      <c r="F4" s="294">
        <v>4.7E-2</v>
      </c>
      <c r="G4" s="295">
        <v>4.9000000000000002E-2</v>
      </c>
      <c r="H4" s="295">
        <v>3.1E-2</v>
      </c>
      <c r="I4" s="296"/>
      <c r="J4" s="4" t="s">
        <v>396</v>
      </c>
      <c r="K4" s="4" t="s">
        <v>397</v>
      </c>
    </row>
    <row r="5" spans="1:11" x14ac:dyDescent="0.3">
      <c r="A5" s="5"/>
      <c r="B5" s="5"/>
      <c r="C5" s="5"/>
      <c r="D5" s="6"/>
      <c r="E5" s="6"/>
      <c r="F5" s="6"/>
      <c r="G5" s="6"/>
      <c r="H5" s="6"/>
      <c r="I5" s="6"/>
      <c r="J5" s="6"/>
      <c r="K5" s="6"/>
    </row>
    <row r="6" spans="1:11" ht="14.4" customHeight="1" x14ac:dyDescent="0.3">
      <c r="A6" s="167" t="s">
        <v>34</v>
      </c>
      <c r="B6" s="168"/>
      <c r="C6" s="168"/>
      <c r="D6" s="168"/>
      <c r="E6" s="168"/>
      <c r="F6" s="168"/>
      <c r="G6" s="168"/>
      <c r="H6" s="168"/>
      <c r="I6" s="168"/>
      <c r="J6" s="168"/>
      <c r="K6" s="174"/>
    </row>
    <row r="7" spans="1:11" ht="14.4" customHeight="1" x14ac:dyDescent="0.3">
      <c r="A7" s="297" t="s">
        <v>398</v>
      </c>
      <c r="B7" s="298"/>
      <c r="C7" s="298"/>
      <c r="D7" s="298"/>
      <c r="E7" s="298"/>
      <c r="F7" s="298"/>
      <c r="G7" s="298"/>
      <c r="H7" s="298"/>
      <c r="I7" s="298"/>
      <c r="J7" s="298"/>
      <c r="K7" s="299"/>
    </row>
    <row r="8" spans="1:11" ht="14.4" customHeight="1" x14ac:dyDescent="0.3">
      <c r="A8" s="154" t="s">
        <v>343</v>
      </c>
      <c r="B8" s="155"/>
      <c r="C8" s="155"/>
      <c r="D8" s="155"/>
      <c r="E8" s="155"/>
      <c r="F8" s="155"/>
      <c r="G8" s="155"/>
      <c r="H8" s="155"/>
      <c r="I8" s="155"/>
      <c r="J8" s="155"/>
      <c r="K8" s="156"/>
    </row>
    <row r="9" spans="1:11" x14ac:dyDescent="0.3">
      <c r="A9" s="121"/>
      <c r="B9" s="121"/>
      <c r="C9" s="5"/>
      <c r="D9" s="6"/>
      <c r="E9" s="6"/>
      <c r="F9" s="6"/>
      <c r="G9" s="6"/>
      <c r="H9" s="6"/>
      <c r="I9" s="6"/>
      <c r="J9" s="6"/>
      <c r="K9" s="6"/>
    </row>
    <row r="10" spans="1:11" ht="14.4" customHeight="1" x14ac:dyDescent="0.3">
      <c r="A10" s="167" t="s">
        <v>37</v>
      </c>
      <c r="B10" s="168"/>
      <c r="C10" s="168"/>
      <c r="D10" s="168"/>
      <c r="E10" s="168"/>
      <c r="F10" s="168"/>
      <c r="G10" s="168"/>
      <c r="H10" s="168"/>
      <c r="I10" s="168"/>
      <c r="J10" s="168"/>
      <c r="K10" s="174"/>
    </row>
    <row r="11" spans="1:11" ht="14.4" customHeight="1" x14ac:dyDescent="0.3">
      <c r="A11" s="176" t="s">
        <v>250</v>
      </c>
      <c r="B11" s="177"/>
      <c r="C11" s="177"/>
      <c r="D11" s="177"/>
      <c r="E11" s="177"/>
      <c r="F11" s="177"/>
      <c r="G11" s="177"/>
      <c r="H11" s="177"/>
      <c r="I11" s="177"/>
      <c r="J11" s="177"/>
      <c r="K11" s="220"/>
    </row>
    <row r="12" spans="1:11" ht="14.4" customHeight="1" x14ac:dyDescent="0.3">
      <c r="A12" s="154" t="s">
        <v>317</v>
      </c>
      <c r="B12" s="155"/>
      <c r="C12" s="155"/>
      <c r="D12" s="155"/>
      <c r="E12" s="155"/>
      <c r="F12" s="155"/>
      <c r="G12" s="155"/>
      <c r="H12" s="155"/>
      <c r="I12" s="155"/>
      <c r="J12" s="155"/>
      <c r="K12" s="156"/>
    </row>
    <row r="13" spans="1:11" x14ac:dyDescent="0.3">
      <c r="A13" s="1"/>
      <c r="B13" s="1"/>
      <c r="C13" s="1"/>
      <c r="D13" s="1"/>
      <c r="E13" s="1"/>
      <c r="F13" s="1"/>
      <c r="G13" s="1"/>
      <c r="H13" s="1"/>
      <c r="I13" s="1"/>
      <c r="J13" s="1"/>
      <c r="K13" s="1"/>
    </row>
    <row r="14" spans="1:11" ht="14.4" customHeight="1" x14ac:dyDescent="0.3">
      <c r="A14" s="167" t="s">
        <v>252</v>
      </c>
      <c r="B14" s="168"/>
      <c r="C14" s="168"/>
      <c r="D14" s="168"/>
      <c r="E14" s="168"/>
      <c r="F14" s="168"/>
      <c r="G14" s="168"/>
      <c r="H14" s="168"/>
      <c r="I14" s="168"/>
      <c r="J14" s="168"/>
      <c r="K14" s="174"/>
    </row>
    <row r="15" spans="1:11" ht="97.35" customHeight="1" x14ac:dyDescent="0.3">
      <c r="A15" s="277" t="s">
        <v>399</v>
      </c>
      <c r="B15" s="278"/>
      <c r="C15" s="278"/>
      <c r="D15" s="278"/>
      <c r="E15" s="278"/>
      <c r="F15" s="278"/>
      <c r="G15" s="278"/>
      <c r="H15" s="278"/>
      <c r="I15" s="278"/>
      <c r="J15" s="278"/>
      <c r="K15" s="279"/>
    </row>
  </sheetData>
  <mergeCells count="9">
    <mergeCell ref="A12:K12"/>
    <mergeCell ref="A14:K14"/>
    <mergeCell ref="A15:K15"/>
    <mergeCell ref="A2:A4"/>
    <mergeCell ref="A6:K6"/>
    <mergeCell ref="A7:K7"/>
    <mergeCell ref="A8:K8"/>
    <mergeCell ref="A10:K10"/>
    <mergeCell ref="A11:K11"/>
  </mergeCells>
  <pageMargins left="0.7" right="0.7" top="0.75" bottom="0.75" header="0.3" footer="0.3"/>
  <pageSetup paperSize="9" scale="91" fitToHeight="0" orientation="landscape" r:id="rId1"/>
  <headerFooter>
    <oddHeader>&amp;C&amp;"-,Grassetto"&amp;16TERZA MISSIONE E ATTIVITA' ASSISTENZIALE</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2088-A2AC-4177-A278-2C868F042A0D}">
  <sheetPr>
    <pageSetUpPr fitToPage="1"/>
  </sheetPr>
  <dimension ref="A1:K16"/>
  <sheetViews>
    <sheetView view="pageBreakPreview" zoomScaleNormal="90" zoomScaleSheetLayoutView="100" zoomScalePageLayoutView="120" workbookViewId="0">
      <selection activeCell="P6" sqref="P6"/>
    </sheetView>
  </sheetViews>
  <sheetFormatPr defaultColWidth="8.88671875" defaultRowHeight="14.4" x14ac:dyDescent="0.3"/>
  <cols>
    <col min="1" max="1" width="15" customWidth="1"/>
    <col min="2" max="2" width="8.44140625" customWidth="1"/>
    <col min="3" max="3" width="52.109375" customWidth="1"/>
    <col min="4" max="5" width="14.44140625" hidden="1" customWidth="1"/>
    <col min="6" max="6" width="14.44140625" customWidth="1"/>
    <col min="7" max="9" width="14.44140625" hidden="1" customWidth="1"/>
    <col min="10" max="10" width="33.33203125" customWidth="1"/>
    <col min="11" max="11" width="14.44140625" customWidth="1"/>
  </cols>
  <sheetData>
    <row r="1" spans="1:11" ht="40.5" customHeight="1" x14ac:dyDescent="0.3">
      <c r="A1" s="2" t="s">
        <v>7</v>
      </c>
      <c r="B1" s="2" t="s">
        <v>8</v>
      </c>
      <c r="C1" s="2" t="s">
        <v>9</v>
      </c>
      <c r="D1" s="3" t="s">
        <v>10</v>
      </c>
      <c r="E1" s="3" t="s">
        <v>11</v>
      </c>
      <c r="F1" s="3" t="s">
        <v>12</v>
      </c>
      <c r="G1" s="3" t="s">
        <v>13</v>
      </c>
      <c r="H1" s="3" t="s">
        <v>14</v>
      </c>
      <c r="I1" s="3" t="s">
        <v>15</v>
      </c>
      <c r="J1" s="3" t="s">
        <v>17</v>
      </c>
      <c r="K1" s="16" t="s">
        <v>16</v>
      </c>
    </row>
    <row r="2" spans="1:11" ht="63.6" customHeight="1" x14ac:dyDescent="0.3">
      <c r="A2" s="186" t="s">
        <v>400</v>
      </c>
      <c r="B2" s="120" t="s">
        <v>401</v>
      </c>
      <c r="C2" s="120" t="s">
        <v>402</v>
      </c>
      <c r="D2" s="4"/>
      <c r="E2" s="4"/>
      <c r="F2" s="72" t="s">
        <v>179</v>
      </c>
      <c r="G2" s="4">
        <v>20</v>
      </c>
      <c r="H2" s="4">
        <v>18</v>
      </c>
      <c r="I2" s="4">
        <v>33</v>
      </c>
      <c r="J2" s="300" t="s">
        <v>176</v>
      </c>
      <c r="K2" s="301"/>
    </row>
    <row r="3" spans="1:11" ht="20.399999999999999" x14ac:dyDescent="0.3">
      <c r="A3" s="216"/>
      <c r="B3" s="120" t="s">
        <v>403</v>
      </c>
      <c r="C3" s="120" t="s">
        <v>404</v>
      </c>
      <c r="D3" s="4" t="s">
        <v>333</v>
      </c>
      <c r="E3" s="4" t="s">
        <v>405</v>
      </c>
      <c r="F3" s="72">
        <f t="shared" ref="F3" si="0">AVERAGE(G3:I3)</f>
        <v>30.333333333333332</v>
      </c>
      <c r="G3" s="4">
        <v>41</v>
      </c>
      <c r="H3" s="4">
        <v>17</v>
      </c>
      <c r="I3" s="4">
        <v>33</v>
      </c>
      <c r="J3" s="300" t="s">
        <v>176</v>
      </c>
      <c r="K3" s="301" t="s">
        <v>406</v>
      </c>
    </row>
    <row r="4" spans="1:11" ht="20.399999999999999" x14ac:dyDescent="0.3">
      <c r="A4" s="228"/>
      <c r="B4" s="120" t="s">
        <v>407</v>
      </c>
      <c r="C4" s="120" t="s">
        <v>408</v>
      </c>
      <c r="D4" s="4" t="s">
        <v>333</v>
      </c>
      <c r="E4" s="4" t="s">
        <v>405</v>
      </c>
      <c r="F4" s="4">
        <v>106</v>
      </c>
      <c r="G4" s="4"/>
      <c r="H4" s="4"/>
      <c r="I4" s="4"/>
      <c r="J4" s="300" t="s">
        <v>176</v>
      </c>
      <c r="K4" s="301" t="s">
        <v>409</v>
      </c>
    </row>
    <row r="5" spans="1:11" x14ac:dyDescent="0.3">
      <c r="A5" s="5"/>
      <c r="B5" s="5"/>
      <c r="C5" s="5"/>
      <c r="D5" s="6"/>
      <c r="E5" s="6"/>
      <c r="F5" s="6"/>
      <c r="G5" s="6"/>
      <c r="H5" s="6"/>
      <c r="I5" s="6"/>
      <c r="J5" s="6"/>
      <c r="K5" s="6"/>
    </row>
    <row r="6" spans="1:11" ht="14.4" customHeight="1" x14ac:dyDescent="0.3">
      <c r="A6" s="167" t="s">
        <v>34</v>
      </c>
      <c r="B6" s="168"/>
      <c r="C6" s="168"/>
      <c r="D6" s="168"/>
      <c r="E6" s="168"/>
      <c r="F6" s="168"/>
      <c r="G6" s="168"/>
      <c r="H6" s="168"/>
      <c r="I6" s="168"/>
      <c r="J6" s="168"/>
      <c r="K6" s="168"/>
    </row>
    <row r="7" spans="1:11" ht="14.4" customHeight="1" x14ac:dyDescent="0.3">
      <c r="A7" s="157" t="s">
        <v>410</v>
      </c>
      <c r="B7" s="158"/>
      <c r="C7" s="158"/>
      <c r="D7" s="158"/>
      <c r="E7" s="158"/>
      <c r="F7" s="158"/>
      <c r="G7" s="158"/>
      <c r="H7" s="158"/>
      <c r="I7" s="158"/>
      <c r="J7" s="158"/>
      <c r="K7" s="158"/>
    </row>
    <row r="8" spans="1:11" ht="14.4" customHeight="1" x14ac:dyDescent="0.3">
      <c r="A8" s="154" t="s">
        <v>343</v>
      </c>
      <c r="B8" s="155"/>
      <c r="C8" s="155"/>
      <c r="D8" s="155"/>
      <c r="E8" s="155"/>
      <c r="F8" s="155"/>
      <c r="G8" s="155"/>
      <c r="H8" s="155"/>
      <c r="I8" s="155"/>
      <c r="J8" s="155"/>
      <c r="K8" s="155"/>
    </row>
    <row r="9" spans="1:11" x14ac:dyDescent="0.3">
      <c r="A9" s="5"/>
      <c r="B9" s="5"/>
      <c r="C9" s="5"/>
      <c r="D9" s="6"/>
      <c r="E9" s="6"/>
      <c r="F9" s="6"/>
      <c r="G9" s="6"/>
      <c r="H9" s="6"/>
      <c r="I9" s="6"/>
      <c r="J9" s="6"/>
      <c r="K9" s="6"/>
    </row>
    <row r="10" spans="1:11" ht="14.4" customHeight="1" x14ac:dyDescent="0.3">
      <c r="A10" s="167" t="s">
        <v>37</v>
      </c>
      <c r="B10" s="168"/>
      <c r="C10" s="168"/>
      <c r="D10" s="168"/>
      <c r="E10" s="168"/>
      <c r="F10" s="168"/>
      <c r="G10" s="168"/>
      <c r="H10" s="168"/>
      <c r="I10" s="168"/>
      <c r="J10" s="168"/>
      <c r="K10" s="168"/>
    </row>
    <row r="11" spans="1:11" ht="14.4" customHeight="1" x14ac:dyDescent="0.3">
      <c r="A11" s="157" t="s">
        <v>411</v>
      </c>
      <c r="B11" s="158"/>
      <c r="C11" s="158"/>
      <c r="D11" s="158"/>
      <c r="E11" s="158"/>
      <c r="F11" s="158"/>
      <c r="G11" s="158"/>
      <c r="H11" s="158"/>
      <c r="I11" s="158"/>
      <c r="J11" s="158"/>
      <c r="K11" s="158"/>
    </row>
    <row r="12" spans="1:11" ht="14.4" customHeight="1" x14ac:dyDescent="0.3">
      <c r="A12" s="154" t="s">
        <v>412</v>
      </c>
      <c r="B12" s="155"/>
      <c r="C12" s="155"/>
      <c r="D12" s="155"/>
      <c r="E12" s="155"/>
      <c r="F12" s="155"/>
      <c r="G12" s="155"/>
      <c r="H12" s="155"/>
      <c r="I12" s="155"/>
      <c r="J12" s="155"/>
      <c r="K12" s="155"/>
    </row>
    <row r="13" spans="1:11" x14ac:dyDescent="0.3">
      <c r="A13" s="5"/>
      <c r="B13" s="5"/>
      <c r="C13" s="5"/>
      <c r="D13" s="6"/>
      <c r="E13" s="6"/>
      <c r="F13" s="6"/>
      <c r="G13" s="6"/>
      <c r="H13" s="6"/>
      <c r="I13" s="6"/>
      <c r="J13" s="6"/>
      <c r="K13" s="6"/>
    </row>
    <row r="14" spans="1:11" x14ac:dyDescent="0.3">
      <c r="A14" s="1"/>
      <c r="B14" s="1"/>
      <c r="C14" s="1"/>
      <c r="D14" s="1"/>
      <c r="E14" s="1"/>
      <c r="F14" s="1"/>
      <c r="G14" s="1"/>
      <c r="H14" s="1"/>
      <c r="I14" s="1"/>
      <c r="J14" s="1"/>
      <c r="K14" s="1"/>
    </row>
    <row r="15" spans="1:11" ht="14.4" customHeight="1" x14ac:dyDescent="0.3">
      <c r="A15" s="167" t="s">
        <v>252</v>
      </c>
      <c r="B15" s="168"/>
      <c r="C15" s="168"/>
      <c r="D15" s="168"/>
      <c r="E15" s="168"/>
      <c r="F15" s="168"/>
      <c r="G15" s="168"/>
      <c r="H15" s="168"/>
      <c r="I15" s="168"/>
      <c r="J15" s="168"/>
      <c r="K15" s="174"/>
    </row>
    <row r="16" spans="1:11" ht="45.6" customHeight="1" x14ac:dyDescent="0.3">
      <c r="A16" s="277" t="s">
        <v>413</v>
      </c>
      <c r="B16" s="278"/>
      <c r="C16" s="278"/>
      <c r="D16" s="278"/>
      <c r="E16" s="278"/>
      <c r="F16" s="278"/>
      <c r="G16" s="278"/>
      <c r="H16" s="278"/>
      <c r="I16" s="278"/>
      <c r="J16" s="278"/>
      <c r="K16" s="278"/>
    </row>
  </sheetData>
  <mergeCells count="9">
    <mergeCell ref="A12:K12"/>
    <mergeCell ref="A15:K15"/>
    <mergeCell ref="A16:K16"/>
    <mergeCell ref="A2:A4"/>
    <mergeCell ref="A6:K6"/>
    <mergeCell ref="A7:K7"/>
    <mergeCell ref="A8:K8"/>
    <mergeCell ref="A10:K10"/>
    <mergeCell ref="A11:K11"/>
  </mergeCells>
  <pageMargins left="0.7" right="0.7" top="0.75" bottom="0.75" header="0.3" footer="0.3"/>
  <pageSetup paperSize="9" scale="95" fitToHeight="0" orientation="landscape" r:id="rId1"/>
  <headerFooter>
    <oddHeader>&amp;C&amp;"-,Grassetto"&amp;16TERZA MISSIONE E ATTIVITA' ASSISTENZIALE</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C72B3-B927-43C3-91A6-70732C76356A}">
  <sheetPr>
    <pageSetUpPr fitToPage="1"/>
  </sheetPr>
  <dimension ref="A1:K15"/>
  <sheetViews>
    <sheetView showWhiteSpace="0" view="pageBreakPreview" zoomScaleNormal="110" zoomScaleSheetLayoutView="100" zoomScalePageLayoutView="140" workbookViewId="0">
      <selection activeCell="P6" sqref="P6"/>
    </sheetView>
  </sheetViews>
  <sheetFormatPr defaultColWidth="8.88671875" defaultRowHeight="14.4" x14ac:dyDescent="0.3"/>
  <cols>
    <col min="1" max="1" width="14.44140625" customWidth="1"/>
    <col min="2" max="2" width="8.44140625" customWidth="1"/>
    <col min="3" max="3" width="39" customWidth="1"/>
    <col min="4" max="4" width="11" hidden="1" customWidth="1"/>
    <col min="5" max="5" width="11.5546875" hidden="1" customWidth="1"/>
    <col min="6" max="6" width="14.44140625" customWidth="1"/>
    <col min="7" max="9" width="14.44140625" hidden="1" customWidth="1"/>
    <col min="10" max="10" width="30.5546875" customWidth="1"/>
    <col min="11" max="11" width="14.44140625" customWidth="1"/>
  </cols>
  <sheetData>
    <row r="1" spans="1:11" ht="28.5" customHeight="1" x14ac:dyDescent="0.3">
      <c r="A1" s="2" t="s">
        <v>7</v>
      </c>
      <c r="B1" s="2" t="s">
        <v>8</v>
      </c>
      <c r="C1" s="2" t="s">
        <v>9</v>
      </c>
      <c r="D1" s="3" t="s">
        <v>10</v>
      </c>
      <c r="E1" s="3" t="s">
        <v>11</v>
      </c>
      <c r="F1" s="3" t="s">
        <v>12</v>
      </c>
      <c r="G1" s="3" t="s">
        <v>13</v>
      </c>
      <c r="H1" s="3" t="s">
        <v>14</v>
      </c>
      <c r="I1" s="3" t="s">
        <v>15</v>
      </c>
      <c r="J1" s="3" t="s">
        <v>16</v>
      </c>
      <c r="K1" s="3" t="s">
        <v>17</v>
      </c>
    </row>
    <row r="2" spans="1:11" ht="24" x14ac:dyDescent="0.3">
      <c r="A2" s="147" t="s">
        <v>414</v>
      </c>
      <c r="B2" s="20" t="s">
        <v>415</v>
      </c>
      <c r="C2" s="120" t="s">
        <v>416</v>
      </c>
      <c r="D2" s="4"/>
      <c r="E2" s="4"/>
      <c r="F2" s="4" t="s">
        <v>417</v>
      </c>
      <c r="G2" s="4" t="s">
        <v>417</v>
      </c>
      <c r="H2" s="4" t="s">
        <v>417</v>
      </c>
      <c r="I2" s="4" t="s">
        <v>417</v>
      </c>
      <c r="J2" s="4" t="s">
        <v>418</v>
      </c>
      <c r="K2" s="4" t="s">
        <v>185</v>
      </c>
    </row>
    <row r="3" spans="1:11" ht="24" x14ac:dyDescent="0.3">
      <c r="A3" s="147"/>
      <c r="B3" s="20" t="s">
        <v>419</v>
      </c>
      <c r="C3" s="230" t="s">
        <v>420</v>
      </c>
      <c r="D3" s="4"/>
      <c r="E3" s="4"/>
      <c r="F3" s="4" t="s">
        <v>417</v>
      </c>
      <c r="G3" s="4" t="s">
        <v>417</v>
      </c>
      <c r="H3" s="4" t="s">
        <v>417</v>
      </c>
      <c r="I3" s="4" t="s">
        <v>417</v>
      </c>
      <c r="J3" s="40"/>
      <c r="K3" s="4" t="s">
        <v>185</v>
      </c>
    </row>
    <row r="4" spans="1:11" ht="24" x14ac:dyDescent="0.3">
      <c r="A4" s="147"/>
      <c r="B4" s="20" t="s">
        <v>421</v>
      </c>
      <c r="C4" s="120" t="s">
        <v>422</v>
      </c>
      <c r="D4" s="4"/>
      <c r="E4" s="4"/>
      <c r="F4" s="27" t="s">
        <v>417</v>
      </c>
      <c r="G4" s="27" t="s">
        <v>417</v>
      </c>
      <c r="H4" s="27" t="s">
        <v>423</v>
      </c>
      <c r="I4" s="27" t="s">
        <v>423</v>
      </c>
      <c r="J4" s="4"/>
      <c r="K4" s="4" t="s">
        <v>185</v>
      </c>
    </row>
    <row r="5" spans="1:11" x14ac:dyDescent="0.3">
      <c r="A5" s="5"/>
      <c r="B5" s="5"/>
      <c r="C5" s="5"/>
      <c r="D5" s="6"/>
      <c r="E5" s="6"/>
      <c r="F5" s="6"/>
      <c r="G5" s="6"/>
      <c r="H5" s="6"/>
      <c r="I5" s="6"/>
      <c r="J5" s="6"/>
      <c r="K5" s="6"/>
    </row>
    <row r="6" spans="1:11" ht="14.4" customHeight="1" x14ac:dyDescent="0.3">
      <c r="A6" s="167" t="s">
        <v>34</v>
      </c>
      <c r="B6" s="168"/>
      <c r="C6" s="168"/>
      <c r="D6" s="168"/>
      <c r="E6" s="168"/>
      <c r="F6" s="168"/>
      <c r="G6" s="168"/>
      <c r="H6" s="168"/>
      <c r="I6" s="168"/>
      <c r="J6" s="168"/>
      <c r="K6" s="174"/>
    </row>
    <row r="7" spans="1:11" ht="34.5" customHeight="1" x14ac:dyDescent="0.3">
      <c r="A7" s="176" t="s">
        <v>424</v>
      </c>
      <c r="B7" s="177"/>
      <c r="C7" s="177"/>
      <c r="D7" s="177"/>
      <c r="E7" s="177"/>
      <c r="F7" s="177"/>
      <c r="G7" s="177"/>
      <c r="H7" s="177"/>
      <c r="I7" s="177"/>
      <c r="J7" s="177"/>
      <c r="K7" s="220"/>
    </row>
    <row r="8" spans="1:11" ht="14.4" customHeight="1" x14ac:dyDescent="0.3">
      <c r="A8" s="154" t="s">
        <v>316</v>
      </c>
      <c r="B8" s="155"/>
      <c r="C8" s="155"/>
      <c r="D8" s="155"/>
      <c r="E8" s="155"/>
      <c r="F8" s="155"/>
      <c r="G8" s="155"/>
      <c r="H8" s="155"/>
      <c r="I8" s="155"/>
      <c r="J8" s="155"/>
      <c r="K8" s="156"/>
    </row>
    <row r="9" spans="1:11" x14ac:dyDescent="0.3">
      <c r="A9" s="5"/>
      <c r="B9" s="5"/>
      <c r="C9" s="5"/>
      <c r="D9" s="6"/>
      <c r="E9" s="6"/>
      <c r="F9" s="6"/>
      <c r="G9" s="6"/>
      <c r="H9" s="6"/>
      <c r="I9" s="6"/>
      <c r="J9" s="6"/>
      <c r="K9" s="6"/>
    </row>
    <row r="10" spans="1:11" ht="14.4" customHeight="1" x14ac:dyDescent="0.3">
      <c r="A10" s="167" t="s">
        <v>37</v>
      </c>
      <c r="B10" s="168"/>
      <c r="C10" s="168"/>
      <c r="D10" s="168"/>
      <c r="E10" s="168"/>
      <c r="F10" s="168"/>
      <c r="G10" s="168"/>
      <c r="H10" s="168"/>
      <c r="I10" s="168"/>
      <c r="J10" s="168"/>
      <c r="K10" s="174"/>
    </row>
    <row r="11" spans="1:11" ht="14.4" customHeight="1" x14ac:dyDescent="0.3">
      <c r="A11" s="176" t="s">
        <v>250</v>
      </c>
      <c r="B11" s="177"/>
      <c r="C11" s="177"/>
      <c r="D11" s="177"/>
      <c r="E11" s="177"/>
      <c r="F11" s="177"/>
      <c r="G11" s="177"/>
      <c r="H11" s="177"/>
      <c r="I11" s="177"/>
      <c r="J11" s="177"/>
      <c r="K11" s="220"/>
    </row>
    <row r="12" spans="1:11" ht="14.4" customHeight="1" x14ac:dyDescent="0.3">
      <c r="A12" s="176" t="s">
        <v>317</v>
      </c>
      <c r="B12" s="177"/>
      <c r="C12" s="177"/>
      <c r="D12" s="177"/>
      <c r="E12" s="177"/>
      <c r="F12" s="177"/>
      <c r="G12" s="177"/>
      <c r="H12" s="177"/>
      <c r="I12" s="177"/>
      <c r="J12" s="177"/>
      <c r="K12" s="220"/>
    </row>
    <row r="13" spans="1:11" x14ac:dyDescent="0.3">
      <c r="A13" s="121"/>
      <c r="B13" s="121"/>
      <c r="C13" s="1"/>
      <c r="D13" s="1"/>
      <c r="E13" s="1"/>
      <c r="F13" s="1"/>
      <c r="G13" s="1"/>
      <c r="H13" s="1"/>
      <c r="I13" s="1"/>
      <c r="J13" s="1"/>
      <c r="K13" s="1"/>
    </row>
    <row r="14" spans="1:11" ht="14.4" customHeight="1" x14ac:dyDescent="0.3">
      <c r="A14" s="167" t="s">
        <v>252</v>
      </c>
      <c r="B14" s="168"/>
      <c r="C14" s="168"/>
      <c r="D14" s="168"/>
      <c r="E14" s="168"/>
      <c r="F14" s="168"/>
      <c r="G14" s="168"/>
      <c r="H14" s="168"/>
      <c r="I14" s="168"/>
      <c r="J14" s="168"/>
      <c r="K14" s="174"/>
    </row>
    <row r="15" spans="1:11" ht="78" customHeight="1" x14ac:dyDescent="0.3">
      <c r="A15" s="277" t="s">
        <v>425</v>
      </c>
      <c r="B15" s="278"/>
      <c r="C15" s="278"/>
      <c r="D15" s="278"/>
      <c r="E15" s="278"/>
      <c r="F15" s="278"/>
      <c r="G15" s="278"/>
      <c r="H15" s="278"/>
      <c r="I15" s="278"/>
      <c r="J15" s="278"/>
      <c r="K15" s="279"/>
    </row>
  </sheetData>
  <mergeCells count="9">
    <mergeCell ref="A12:K12"/>
    <mergeCell ref="A14:K14"/>
    <mergeCell ref="A15:K15"/>
    <mergeCell ref="A2:A4"/>
    <mergeCell ref="A6:K6"/>
    <mergeCell ref="A7:K7"/>
    <mergeCell ref="A8:K8"/>
    <mergeCell ref="A10:K10"/>
    <mergeCell ref="A11:K11"/>
  </mergeCells>
  <pageMargins left="0.7" right="0.7" top="0.75" bottom="0.75" header="0.3" footer="0.3"/>
  <pageSetup paperSize="9" fitToHeight="0" orientation="landscape" r:id="rId1"/>
  <headerFooter>
    <oddHeader>&amp;C&amp;"-,Grassetto"&amp;16TERZA MISSIONE E ATTIVITA' ASSISTENZIALE</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424E-A7C9-4169-BE4A-C4778B9589E6}">
  <sheetPr>
    <pageSetUpPr fitToPage="1"/>
  </sheetPr>
  <dimension ref="A1:K18"/>
  <sheetViews>
    <sheetView view="pageBreakPreview" topLeftCell="A2" zoomScaleNormal="80" zoomScaleSheetLayoutView="100" zoomScalePageLayoutView="170" workbookViewId="0">
      <selection activeCell="P6" sqref="P6"/>
    </sheetView>
  </sheetViews>
  <sheetFormatPr defaultColWidth="8.88671875"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1" width="14.44140625" customWidth="1"/>
  </cols>
  <sheetData>
    <row r="1" spans="1:11" ht="33" customHeight="1" x14ac:dyDescent="0.3">
      <c r="A1" s="2" t="s">
        <v>7</v>
      </c>
      <c r="B1" s="2" t="s">
        <v>8</v>
      </c>
      <c r="C1" s="2" t="s">
        <v>9</v>
      </c>
      <c r="D1" s="3" t="s">
        <v>10</v>
      </c>
      <c r="E1" s="3" t="s">
        <v>11</v>
      </c>
      <c r="F1" s="3" t="s">
        <v>12</v>
      </c>
      <c r="G1" s="3" t="s">
        <v>13</v>
      </c>
      <c r="H1" s="3" t="s">
        <v>14</v>
      </c>
      <c r="I1" s="3" t="s">
        <v>15</v>
      </c>
      <c r="J1" s="3" t="s">
        <v>17</v>
      </c>
      <c r="K1" s="3" t="s">
        <v>16</v>
      </c>
    </row>
    <row r="2" spans="1:11" ht="69.599999999999994" customHeight="1" x14ac:dyDescent="0.3">
      <c r="A2" s="186" t="s">
        <v>426</v>
      </c>
      <c r="B2" s="120" t="s">
        <v>427</v>
      </c>
      <c r="C2" s="120" t="s">
        <v>428</v>
      </c>
      <c r="D2" s="4" t="s">
        <v>333</v>
      </c>
      <c r="E2" s="4" t="s">
        <v>429</v>
      </c>
      <c r="F2" s="4">
        <f>AVERAGE(34300,10409,51316+5000)</f>
        <v>33675</v>
      </c>
      <c r="G2" s="4" t="s">
        <v>430</v>
      </c>
      <c r="H2" s="4" t="s">
        <v>431</v>
      </c>
      <c r="I2" s="4" t="s">
        <v>432</v>
      </c>
      <c r="J2" s="4" t="s">
        <v>176</v>
      </c>
      <c r="K2" s="4" t="s">
        <v>433</v>
      </c>
    </row>
    <row r="3" spans="1:11" ht="39.9" customHeight="1" x14ac:dyDescent="0.3">
      <c r="A3" s="216"/>
      <c r="B3" s="120" t="s">
        <v>434</v>
      </c>
      <c r="C3" s="120" t="s">
        <v>435</v>
      </c>
      <c r="D3" s="4" t="s">
        <v>333</v>
      </c>
      <c r="E3" s="4" t="s">
        <v>429</v>
      </c>
      <c r="F3" s="4">
        <f>AVERAGE(4706+41+43+30,1824+75,11778+2000+818+286+500)</f>
        <v>7367</v>
      </c>
      <c r="G3" s="4" t="s">
        <v>436</v>
      </c>
      <c r="H3" s="4" t="s">
        <v>437</v>
      </c>
      <c r="I3" s="4" t="s">
        <v>438</v>
      </c>
      <c r="J3" s="4" t="s">
        <v>176</v>
      </c>
      <c r="K3" s="4" t="s">
        <v>439</v>
      </c>
    </row>
    <row r="4" spans="1:11" ht="42" customHeight="1" x14ac:dyDescent="0.3">
      <c r="A4" s="216"/>
      <c r="B4" s="120" t="s">
        <v>440</v>
      </c>
      <c r="C4" s="120" t="s">
        <v>441</v>
      </c>
      <c r="D4" s="4" t="s">
        <v>333</v>
      </c>
      <c r="E4" s="4" t="s">
        <v>429</v>
      </c>
      <c r="F4" s="4">
        <f>AVERAGE(278,169,309)</f>
        <v>252</v>
      </c>
      <c r="G4" s="302" t="s">
        <v>442</v>
      </c>
      <c r="H4" s="302" t="s">
        <v>443</v>
      </c>
      <c r="I4" s="302" t="s">
        <v>444</v>
      </c>
      <c r="J4" s="4" t="s">
        <v>176</v>
      </c>
      <c r="K4" s="4" t="s">
        <v>445</v>
      </c>
    </row>
    <row r="5" spans="1:11" ht="27.9" customHeight="1" x14ac:dyDescent="0.3">
      <c r="A5" s="216"/>
      <c r="B5" s="120" t="s">
        <v>446</v>
      </c>
      <c r="C5" s="120" t="s">
        <v>447</v>
      </c>
      <c r="D5" s="4" t="s">
        <v>333</v>
      </c>
      <c r="E5" s="4" t="s">
        <v>429</v>
      </c>
      <c r="F5" s="105" t="s">
        <v>448</v>
      </c>
      <c r="G5" s="4"/>
      <c r="H5" s="4"/>
      <c r="I5" s="4"/>
      <c r="J5" s="4" t="s">
        <v>364</v>
      </c>
      <c r="K5" s="4"/>
    </row>
    <row r="6" spans="1:11" ht="27.6" customHeight="1" x14ac:dyDescent="0.3">
      <c r="A6" s="228"/>
      <c r="B6" s="120" t="s">
        <v>449</v>
      </c>
      <c r="C6" s="120" t="s">
        <v>450</v>
      </c>
      <c r="D6" s="4" t="s">
        <v>451</v>
      </c>
      <c r="E6" s="4" t="s">
        <v>452</v>
      </c>
      <c r="F6" s="4">
        <v>20184</v>
      </c>
      <c r="G6" s="4" t="s">
        <v>453</v>
      </c>
      <c r="H6" s="4" t="s">
        <v>454</v>
      </c>
      <c r="I6" s="4" t="s">
        <v>455</v>
      </c>
      <c r="J6" s="4" t="s">
        <v>176</v>
      </c>
      <c r="K6" s="4" t="s">
        <v>456</v>
      </c>
    </row>
    <row r="7" spans="1:11" x14ac:dyDescent="0.3">
      <c r="A7" s="5"/>
      <c r="B7" s="5"/>
      <c r="C7" s="5"/>
      <c r="D7" s="6"/>
      <c r="E7" s="6"/>
      <c r="F7" s="6"/>
      <c r="G7" s="6"/>
      <c r="H7" s="6"/>
      <c r="I7" s="6"/>
      <c r="J7" s="6"/>
      <c r="K7" s="6"/>
    </row>
    <row r="8" spans="1:11" ht="14.4" customHeight="1" x14ac:dyDescent="0.3">
      <c r="A8" s="167" t="s">
        <v>34</v>
      </c>
      <c r="B8" s="168"/>
      <c r="C8" s="168"/>
      <c r="D8" s="168"/>
      <c r="E8" s="168"/>
      <c r="F8" s="168"/>
      <c r="G8" s="168"/>
      <c r="H8" s="168"/>
      <c r="I8" s="168"/>
      <c r="J8" s="168"/>
      <c r="K8" s="174"/>
    </row>
    <row r="9" spans="1:11" ht="14.4" customHeight="1" x14ac:dyDescent="0.3">
      <c r="A9" s="157" t="s">
        <v>365</v>
      </c>
      <c r="B9" s="158"/>
      <c r="C9" s="158"/>
      <c r="D9" s="158"/>
      <c r="E9" s="158"/>
      <c r="F9" s="158"/>
      <c r="G9" s="158"/>
      <c r="H9" s="158"/>
      <c r="I9" s="158"/>
      <c r="J9" s="158"/>
      <c r="K9" s="159"/>
    </row>
    <row r="10" spans="1:11" ht="14.4" customHeight="1" x14ac:dyDescent="0.3">
      <c r="A10" s="154" t="s">
        <v>457</v>
      </c>
      <c r="B10" s="155"/>
      <c r="C10" s="155"/>
      <c r="D10" s="155"/>
      <c r="E10" s="155"/>
      <c r="F10" s="155"/>
      <c r="G10" s="155"/>
      <c r="H10" s="155"/>
      <c r="I10" s="155"/>
      <c r="J10" s="155"/>
      <c r="K10" s="156"/>
    </row>
    <row r="11" spans="1:11" x14ac:dyDescent="0.3">
      <c r="A11" s="5"/>
      <c r="B11" s="5"/>
      <c r="C11" s="5"/>
      <c r="D11" s="6"/>
      <c r="E11" s="6"/>
      <c r="F11" s="6"/>
      <c r="G11" s="6"/>
      <c r="H11" s="6"/>
      <c r="I11" s="6"/>
      <c r="J11" s="6"/>
      <c r="K11" s="6"/>
    </row>
    <row r="12" spans="1:11" ht="14.4" customHeight="1" x14ac:dyDescent="0.3">
      <c r="A12" s="167" t="s">
        <v>37</v>
      </c>
      <c r="B12" s="168"/>
      <c r="C12" s="168"/>
      <c r="D12" s="168"/>
      <c r="E12" s="168"/>
      <c r="F12" s="168"/>
      <c r="G12" s="168"/>
      <c r="H12" s="168"/>
      <c r="I12" s="168"/>
      <c r="J12" s="168"/>
      <c r="K12" s="174"/>
    </row>
    <row r="13" spans="1:11" ht="14.4" customHeight="1" x14ac:dyDescent="0.3">
      <c r="A13" s="176" t="s">
        <v>317</v>
      </c>
      <c r="B13" s="177"/>
      <c r="C13" s="177"/>
      <c r="D13" s="177"/>
      <c r="E13" s="177"/>
      <c r="F13" s="177"/>
      <c r="G13" s="177"/>
      <c r="H13" s="177"/>
      <c r="I13" s="177"/>
      <c r="J13" s="177"/>
      <c r="K13" s="220"/>
    </row>
    <row r="14" spans="1:11" x14ac:dyDescent="0.3">
      <c r="A14" s="157" t="s">
        <v>458</v>
      </c>
      <c r="B14" s="158"/>
      <c r="C14" s="158"/>
      <c r="D14" s="158"/>
      <c r="E14" s="158"/>
      <c r="F14" s="158"/>
      <c r="G14" s="158"/>
      <c r="H14" s="158"/>
      <c r="I14" s="158"/>
      <c r="J14" s="158"/>
      <c r="K14" s="159"/>
    </row>
    <row r="15" spans="1:11" ht="14.4" customHeight="1" x14ac:dyDescent="0.3">
      <c r="A15" s="154" t="s">
        <v>459</v>
      </c>
      <c r="B15" s="155"/>
      <c r="C15" s="155"/>
      <c r="D15" s="155"/>
      <c r="E15" s="155"/>
      <c r="F15" s="155"/>
      <c r="G15" s="155"/>
      <c r="H15" s="155"/>
      <c r="I15" s="155"/>
      <c r="J15" s="155"/>
      <c r="K15" s="156"/>
    </row>
    <row r="16" spans="1:11" x14ac:dyDescent="0.3">
      <c r="A16" s="1"/>
      <c r="B16" s="1"/>
      <c r="C16" s="1"/>
      <c r="D16" s="1"/>
      <c r="E16" s="1"/>
      <c r="F16" s="1"/>
      <c r="G16" s="1"/>
      <c r="H16" s="1"/>
      <c r="I16" s="1"/>
      <c r="J16" s="1"/>
      <c r="K16" s="1"/>
    </row>
    <row r="17" spans="1:11" ht="14.4" customHeight="1" x14ac:dyDescent="0.3">
      <c r="A17" s="167" t="s">
        <v>252</v>
      </c>
      <c r="B17" s="168"/>
      <c r="C17" s="168"/>
      <c r="D17" s="168"/>
      <c r="E17" s="168"/>
      <c r="F17" s="168"/>
      <c r="G17" s="168"/>
      <c r="H17" s="168"/>
      <c r="I17" s="168"/>
      <c r="J17" s="168"/>
      <c r="K17" s="174"/>
    </row>
    <row r="18" spans="1:11" ht="68.400000000000006" customHeight="1" x14ac:dyDescent="0.3">
      <c r="A18" s="151" t="s">
        <v>460</v>
      </c>
      <c r="B18" s="152"/>
      <c r="C18" s="152"/>
      <c r="D18" s="152"/>
      <c r="E18" s="152"/>
      <c r="F18" s="152"/>
      <c r="G18" s="152"/>
      <c r="H18" s="152"/>
      <c r="I18" s="152"/>
      <c r="J18" s="152"/>
      <c r="K18" s="153"/>
    </row>
  </sheetData>
  <mergeCells count="10">
    <mergeCell ref="A14:K14"/>
    <mergeCell ref="A15:K15"/>
    <mergeCell ref="A17:K17"/>
    <mergeCell ref="A18:K18"/>
    <mergeCell ref="A2:A6"/>
    <mergeCell ref="A8:K8"/>
    <mergeCell ref="A9:K9"/>
    <mergeCell ref="A10:K10"/>
    <mergeCell ref="A12:K12"/>
    <mergeCell ref="A13:K13"/>
  </mergeCells>
  <pageMargins left="0.25" right="0.25" top="0.75" bottom="0.75" header="0.3" footer="0.3"/>
  <pageSetup paperSize="9" fitToHeight="0" orientation="landscape" r:id="rId1"/>
  <headerFooter>
    <oddHeader>&amp;C&amp;"Avenir Next LT Pro,Grassetto"&amp;12TERZA MISSIONE E ATTIVITA' ASSISTENZIALE</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B5BC7-6DC2-4CC3-B106-A15B62EED44D}">
  <sheetPr>
    <pageSetUpPr fitToPage="1"/>
  </sheetPr>
  <dimension ref="A1:K15"/>
  <sheetViews>
    <sheetView view="pageBreakPreview" zoomScaleNormal="90" zoomScaleSheetLayoutView="100" zoomScalePageLayoutView="150" workbookViewId="0">
      <selection activeCell="P6" sqref="P6"/>
    </sheetView>
  </sheetViews>
  <sheetFormatPr defaultColWidth="8.88671875"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0" width="22.88671875" customWidth="1"/>
    <col min="11" max="11" width="14.44140625" customWidth="1"/>
  </cols>
  <sheetData>
    <row r="1" spans="1:11" ht="33" customHeight="1" x14ac:dyDescent="0.3">
      <c r="A1" s="2" t="s">
        <v>7</v>
      </c>
      <c r="B1" s="2" t="s">
        <v>8</v>
      </c>
      <c r="C1" s="2" t="s">
        <v>9</v>
      </c>
      <c r="D1" s="3" t="s">
        <v>10</v>
      </c>
      <c r="E1" s="3" t="s">
        <v>11</v>
      </c>
      <c r="F1" s="3" t="s">
        <v>12</v>
      </c>
      <c r="G1" s="3" t="s">
        <v>13</v>
      </c>
      <c r="H1" s="3" t="s">
        <v>14</v>
      </c>
      <c r="I1" s="3" t="s">
        <v>15</v>
      </c>
      <c r="J1" s="3" t="s">
        <v>17</v>
      </c>
      <c r="K1" s="3" t="s">
        <v>16</v>
      </c>
    </row>
    <row r="2" spans="1:11" ht="24" x14ac:dyDescent="0.3">
      <c r="A2" s="147" t="s">
        <v>461</v>
      </c>
      <c r="B2" s="120" t="s">
        <v>462</v>
      </c>
      <c r="C2" s="120" t="s">
        <v>463</v>
      </c>
      <c r="D2" s="4"/>
      <c r="E2" s="4" t="s">
        <v>464</v>
      </c>
      <c r="F2" s="303">
        <v>1</v>
      </c>
      <c r="G2" s="4"/>
      <c r="H2" s="4"/>
      <c r="I2" s="4"/>
      <c r="J2" s="303">
        <v>1</v>
      </c>
      <c r="K2" s="4"/>
    </row>
    <row r="3" spans="1:11" ht="24" x14ac:dyDescent="0.3">
      <c r="A3" s="147"/>
      <c r="B3" s="120" t="s">
        <v>465</v>
      </c>
      <c r="C3" s="120" t="s">
        <v>466</v>
      </c>
      <c r="D3" s="4" t="s">
        <v>467</v>
      </c>
      <c r="E3" s="4" t="s">
        <v>48</v>
      </c>
      <c r="F3" s="4">
        <v>30</v>
      </c>
      <c r="G3" s="4">
        <v>28</v>
      </c>
      <c r="H3" s="4">
        <v>28</v>
      </c>
      <c r="I3" s="4">
        <v>32</v>
      </c>
      <c r="J3" s="4"/>
      <c r="K3" s="4"/>
    </row>
    <row r="4" spans="1:11" x14ac:dyDescent="0.3">
      <c r="A4" s="147"/>
      <c r="B4" s="120" t="s">
        <v>468</v>
      </c>
      <c r="C4" s="120" t="s">
        <v>469</v>
      </c>
      <c r="D4" s="4" t="s">
        <v>470</v>
      </c>
      <c r="E4" s="4" t="s">
        <v>48</v>
      </c>
      <c r="F4" s="4">
        <v>30</v>
      </c>
      <c r="G4" s="4">
        <v>28</v>
      </c>
      <c r="H4" s="4">
        <v>28</v>
      </c>
      <c r="I4" s="4">
        <v>32</v>
      </c>
      <c r="J4" s="4"/>
      <c r="K4" s="4"/>
    </row>
    <row r="5" spans="1:11" x14ac:dyDescent="0.3">
      <c r="A5" s="5"/>
      <c r="B5" s="5"/>
      <c r="C5" s="5"/>
      <c r="D5" s="6"/>
      <c r="E5" s="6"/>
      <c r="F5" s="6"/>
      <c r="G5" s="6"/>
      <c r="H5" s="6"/>
      <c r="I5" s="6"/>
      <c r="J5" s="6"/>
      <c r="K5" s="6"/>
    </row>
    <row r="6" spans="1:11" ht="14.4" customHeight="1" x14ac:dyDescent="0.3">
      <c r="A6" s="167" t="s">
        <v>34</v>
      </c>
      <c r="B6" s="168"/>
      <c r="C6" s="168"/>
      <c r="D6" s="168"/>
      <c r="E6" s="168"/>
      <c r="F6" s="168"/>
      <c r="G6" s="168"/>
      <c r="H6" s="168"/>
      <c r="I6" s="168"/>
      <c r="J6" s="168"/>
      <c r="K6" s="174"/>
    </row>
    <row r="7" spans="1:11" ht="14.4" customHeight="1" x14ac:dyDescent="0.3">
      <c r="A7" s="176" t="s">
        <v>471</v>
      </c>
      <c r="B7" s="177"/>
      <c r="C7" s="177"/>
      <c r="D7" s="177"/>
      <c r="E7" s="177"/>
      <c r="F7" s="177"/>
      <c r="G7" s="177"/>
      <c r="H7" s="177"/>
      <c r="I7" s="177"/>
      <c r="J7" s="177"/>
      <c r="K7" s="220"/>
    </row>
    <row r="8" spans="1:11" ht="14.4" customHeight="1" x14ac:dyDescent="0.3">
      <c r="A8" s="154" t="s">
        <v>472</v>
      </c>
      <c r="B8" s="155"/>
      <c r="C8" s="155"/>
      <c r="D8" s="155"/>
      <c r="E8" s="155"/>
      <c r="F8" s="155"/>
      <c r="G8" s="155"/>
      <c r="H8" s="155"/>
      <c r="I8" s="155"/>
      <c r="J8" s="155"/>
      <c r="K8" s="156"/>
    </row>
    <row r="9" spans="1:11" x14ac:dyDescent="0.3">
      <c r="A9" s="5"/>
      <c r="B9" s="5"/>
      <c r="C9" s="5"/>
      <c r="D9" s="6"/>
      <c r="E9" s="6"/>
      <c r="F9" s="6"/>
      <c r="G9" s="6"/>
      <c r="H9" s="6"/>
      <c r="I9" s="6"/>
      <c r="J9" s="6"/>
      <c r="K9" s="6"/>
    </row>
    <row r="10" spans="1:11" ht="14.4" customHeight="1" x14ac:dyDescent="0.3">
      <c r="A10" s="167" t="s">
        <v>37</v>
      </c>
      <c r="B10" s="168"/>
      <c r="C10" s="168"/>
      <c r="D10" s="168"/>
      <c r="E10" s="168"/>
      <c r="F10" s="168"/>
      <c r="G10" s="168"/>
      <c r="H10" s="168"/>
      <c r="I10" s="168"/>
      <c r="J10" s="168"/>
      <c r="K10" s="174"/>
    </row>
    <row r="11" spans="1:11" ht="14.4" customHeight="1" x14ac:dyDescent="0.3">
      <c r="A11" s="176" t="s">
        <v>473</v>
      </c>
      <c r="B11" s="177"/>
      <c r="C11" s="177"/>
      <c r="D11" s="177"/>
      <c r="E11" s="177"/>
      <c r="F11" s="177"/>
      <c r="G11" s="177"/>
      <c r="H11" s="177"/>
      <c r="I11" s="177"/>
      <c r="J11" s="177"/>
      <c r="K11" s="220"/>
    </row>
    <row r="12" spans="1:11" ht="14.4" customHeight="1" x14ac:dyDescent="0.3">
      <c r="A12" s="154" t="s">
        <v>474</v>
      </c>
      <c r="B12" s="155"/>
      <c r="C12" s="155"/>
      <c r="D12" s="155"/>
      <c r="E12" s="155"/>
      <c r="F12" s="155"/>
      <c r="G12" s="155"/>
      <c r="H12" s="155"/>
      <c r="I12" s="155"/>
      <c r="J12" s="155"/>
      <c r="K12" s="156"/>
    </row>
    <row r="13" spans="1:11" x14ac:dyDescent="0.3">
      <c r="A13" s="1"/>
      <c r="B13" s="1"/>
      <c r="C13" s="1"/>
      <c r="D13" s="1"/>
      <c r="E13" s="1"/>
      <c r="F13" s="1"/>
      <c r="G13" s="1"/>
      <c r="H13" s="1"/>
      <c r="I13" s="1"/>
      <c r="J13" s="1"/>
      <c r="K13" s="1"/>
    </row>
    <row r="14" spans="1:11" ht="24" customHeight="1" x14ac:dyDescent="0.3">
      <c r="A14" s="167" t="s">
        <v>252</v>
      </c>
      <c r="B14" s="168"/>
      <c r="C14" s="168"/>
      <c r="D14" s="168"/>
      <c r="E14" s="168"/>
      <c r="F14" s="168"/>
      <c r="G14" s="168"/>
      <c r="H14" s="168"/>
      <c r="I14" s="168"/>
      <c r="J14" s="168"/>
      <c r="K14" s="174"/>
    </row>
    <row r="15" spans="1:11" ht="74.400000000000006" customHeight="1" x14ac:dyDescent="0.3">
      <c r="A15" s="277" t="s">
        <v>475</v>
      </c>
      <c r="B15" s="278"/>
      <c r="C15" s="278"/>
      <c r="D15" s="278"/>
      <c r="E15" s="278"/>
      <c r="F15" s="278"/>
      <c r="G15" s="278"/>
      <c r="H15" s="278"/>
      <c r="I15" s="278"/>
      <c r="J15" s="278"/>
      <c r="K15" s="279"/>
    </row>
  </sheetData>
  <mergeCells count="9">
    <mergeCell ref="A12:K12"/>
    <mergeCell ref="A14:K14"/>
    <mergeCell ref="A15:K15"/>
    <mergeCell ref="A2:A4"/>
    <mergeCell ref="A6:K6"/>
    <mergeCell ref="A7:K7"/>
    <mergeCell ref="A8:K8"/>
    <mergeCell ref="A10:K10"/>
    <mergeCell ref="A11:K11"/>
  </mergeCells>
  <pageMargins left="0.7" right="0.7" top="0.75" bottom="0.75" header="0.3" footer="0.3"/>
  <pageSetup paperSize="9" scale="99" fitToHeight="0" orientation="landscape" r:id="rId1"/>
  <headerFooter>
    <oddHeader>&amp;C&amp;"-,Grassetto"&amp;16TERZA MISSIONE E ATTIVITA' ASSISTENZIALE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1EBEF-2887-4B25-BB2E-70BEBCE9A473}">
  <sheetPr>
    <pageSetUpPr fitToPage="1"/>
  </sheetPr>
  <dimension ref="A1:M20"/>
  <sheetViews>
    <sheetView view="pageBreakPreview" zoomScaleNormal="140" zoomScaleSheetLayoutView="100" zoomScalePageLayoutView="110" workbookViewId="0">
      <selection activeCell="O4" sqref="O4"/>
    </sheetView>
  </sheetViews>
  <sheetFormatPr defaultRowHeight="14.4" x14ac:dyDescent="0.3"/>
  <cols>
    <col min="1" max="1" width="14.44140625" customWidth="1"/>
    <col min="2" max="2" width="8.44140625" customWidth="1"/>
    <col min="3" max="3" width="57.44140625" customWidth="1"/>
    <col min="4" max="4" width="14.44140625" hidden="1" customWidth="1"/>
    <col min="5" max="5" width="14.44140625" style="48" hidden="1" customWidth="1"/>
    <col min="6" max="6" width="14.44140625" customWidth="1"/>
    <col min="7" max="9" width="14.44140625" hidden="1" customWidth="1"/>
    <col min="10" max="11" width="14.44140625" customWidth="1"/>
  </cols>
  <sheetData>
    <row r="1" spans="1:13" ht="29.4" customHeight="1" x14ac:dyDescent="0.3">
      <c r="A1" s="2" t="s">
        <v>7</v>
      </c>
      <c r="B1" s="2" t="s">
        <v>8</v>
      </c>
      <c r="C1" s="2" t="s">
        <v>9</v>
      </c>
      <c r="D1" s="3" t="s">
        <v>10</v>
      </c>
      <c r="E1" s="60" t="s">
        <v>11</v>
      </c>
      <c r="F1" s="3" t="s">
        <v>12</v>
      </c>
      <c r="G1" s="3" t="s">
        <v>13</v>
      </c>
      <c r="H1" s="3" t="s">
        <v>14</v>
      </c>
      <c r="I1" s="3" t="s">
        <v>15</v>
      </c>
      <c r="J1" s="3" t="s">
        <v>17</v>
      </c>
      <c r="K1" s="142" t="s">
        <v>16</v>
      </c>
    </row>
    <row r="2" spans="1:13" ht="24" x14ac:dyDescent="0.3">
      <c r="A2" s="147" t="s">
        <v>1</v>
      </c>
      <c r="B2" s="38" t="s">
        <v>60</v>
      </c>
      <c r="C2" s="41" t="s">
        <v>61</v>
      </c>
      <c r="D2" s="4" t="s">
        <v>211</v>
      </c>
      <c r="E2" s="40"/>
      <c r="F2" s="103" t="s">
        <v>179</v>
      </c>
      <c r="G2" s="43"/>
      <c r="H2" s="43"/>
      <c r="I2" s="42"/>
      <c r="J2" s="105" t="s">
        <v>194</v>
      </c>
      <c r="K2" s="143"/>
    </row>
    <row r="3" spans="1:13" ht="24" x14ac:dyDescent="0.3">
      <c r="A3" s="147"/>
      <c r="B3" s="38" t="s">
        <v>62</v>
      </c>
      <c r="C3" s="38" t="s">
        <v>189</v>
      </c>
      <c r="D3" s="38" t="s">
        <v>71</v>
      </c>
      <c r="E3" s="47" t="s">
        <v>63</v>
      </c>
      <c r="F3" s="103" t="s">
        <v>179</v>
      </c>
      <c r="G3" s="78"/>
      <c r="H3" s="78"/>
      <c r="I3" s="77"/>
      <c r="J3" s="105" t="s">
        <v>194</v>
      </c>
      <c r="K3" s="143"/>
    </row>
    <row r="4" spans="1:13" ht="65.099999999999994" customHeight="1" x14ac:dyDescent="0.3">
      <c r="A4" s="147"/>
      <c r="B4" s="38" t="s">
        <v>64</v>
      </c>
      <c r="C4" s="44" t="s">
        <v>181</v>
      </c>
      <c r="D4" s="4" t="s">
        <v>25</v>
      </c>
      <c r="E4" s="95" t="s">
        <v>26</v>
      </c>
      <c r="F4" s="104">
        <f>AVERAGE(G4:I4)</f>
        <v>138</v>
      </c>
      <c r="G4" s="104">
        <v>70</v>
      </c>
      <c r="H4" s="102">
        <v>128</v>
      </c>
      <c r="I4" s="35">
        <v>216</v>
      </c>
      <c r="J4" s="105" t="s">
        <v>195</v>
      </c>
      <c r="K4" s="143" t="s">
        <v>214</v>
      </c>
      <c r="L4" s="63"/>
      <c r="M4" s="106"/>
    </row>
    <row r="5" spans="1:13" x14ac:dyDescent="0.3">
      <c r="A5" s="133"/>
      <c r="B5" s="134"/>
      <c r="C5" s="135"/>
      <c r="D5" s="136"/>
      <c r="E5" s="136"/>
      <c r="F5" s="136"/>
      <c r="G5" s="136"/>
      <c r="H5" s="136"/>
      <c r="I5" s="136"/>
      <c r="J5" s="136"/>
      <c r="K5" s="137"/>
    </row>
    <row r="6" spans="1:13" x14ac:dyDescent="0.3">
      <c r="A6" s="167" t="s">
        <v>34</v>
      </c>
      <c r="B6" s="168"/>
      <c r="C6" s="169"/>
      <c r="D6" s="168"/>
      <c r="E6" s="168"/>
      <c r="F6" s="168"/>
      <c r="G6" s="168"/>
      <c r="H6" s="168"/>
      <c r="I6" s="168"/>
      <c r="J6" s="168"/>
      <c r="K6" s="170"/>
    </row>
    <row r="7" spans="1:13" ht="17.100000000000001" customHeight="1" x14ac:dyDescent="0.3">
      <c r="A7" s="176" t="s">
        <v>65</v>
      </c>
      <c r="B7" s="177"/>
      <c r="C7" s="178"/>
      <c r="D7" s="177"/>
      <c r="E7" s="177"/>
      <c r="F7" s="177"/>
      <c r="G7" s="177"/>
      <c r="H7" s="177"/>
      <c r="I7" s="177"/>
      <c r="J7" s="177"/>
      <c r="K7" s="179"/>
    </row>
    <row r="8" spans="1:13" x14ac:dyDescent="0.3">
      <c r="A8" s="181" t="s">
        <v>36</v>
      </c>
      <c r="B8" s="182"/>
      <c r="C8" s="182"/>
      <c r="D8" s="182"/>
      <c r="E8" s="182"/>
      <c r="F8" s="182"/>
      <c r="G8" s="182"/>
      <c r="H8" s="182"/>
      <c r="I8" s="182"/>
      <c r="J8" s="182"/>
      <c r="K8" s="183"/>
    </row>
    <row r="9" spans="1:13" x14ac:dyDescent="0.3">
      <c r="A9" s="138"/>
      <c r="B9" s="138"/>
      <c r="C9" s="133"/>
      <c r="D9" s="136"/>
      <c r="E9" s="136"/>
      <c r="F9" s="136"/>
      <c r="G9" s="136"/>
      <c r="H9" s="136"/>
      <c r="I9" s="136"/>
      <c r="J9" s="136"/>
      <c r="K9" s="137"/>
    </row>
    <row r="10" spans="1:13" x14ac:dyDescent="0.3">
      <c r="A10" s="167" t="s">
        <v>37</v>
      </c>
      <c r="B10" s="168"/>
      <c r="C10" s="168"/>
      <c r="D10" s="168"/>
      <c r="E10" s="168"/>
      <c r="F10" s="168"/>
      <c r="G10" s="168"/>
      <c r="H10" s="168"/>
      <c r="I10" s="168"/>
      <c r="J10" s="168"/>
      <c r="K10" s="170"/>
    </row>
    <row r="11" spans="1:13" x14ac:dyDescent="0.3">
      <c r="A11" s="176" t="s">
        <v>66</v>
      </c>
      <c r="B11" s="177"/>
      <c r="C11" s="177"/>
      <c r="D11" s="177"/>
      <c r="E11" s="177"/>
      <c r="F11" s="177"/>
      <c r="G11" s="177"/>
      <c r="H11" s="177"/>
      <c r="I11" s="177"/>
      <c r="J11" s="177"/>
      <c r="K11" s="179"/>
    </row>
    <row r="12" spans="1:13" x14ac:dyDescent="0.3">
      <c r="A12" s="154" t="s">
        <v>57</v>
      </c>
      <c r="B12" s="155"/>
      <c r="C12" s="155"/>
      <c r="D12" s="155"/>
      <c r="E12" s="155"/>
      <c r="F12" s="155"/>
      <c r="G12" s="155"/>
      <c r="H12" s="155"/>
      <c r="I12" s="155"/>
      <c r="J12" s="155"/>
      <c r="K12" s="163"/>
    </row>
    <row r="13" spans="1:13" x14ac:dyDescent="0.3">
      <c r="A13" s="139"/>
      <c r="B13" s="139"/>
      <c r="C13" s="139"/>
      <c r="D13" s="139"/>
      <c r="E13" s="140"/>
      <c r="F13" s="139"/>
      <c r="G13" s="139"/>
      <c r="H13" s="139"/>
      <c r="I13" s="139"/>
      <c r="J13" s="139"/>
      <c r="K13" s="141"/>
    </row>
    <row r="14" spans="1:13" ht="14.4" customHeight="1" x14ac:dyDescent="0.3">
      <c r="A14" s="148" t="s">
        <v>229</v>
      </c>
      <c r="B14" s="149"/>
      <c r="C14" s="149"/>
      <c r="D14" s="149"/>
      <c r="E14" s="149"/>
      <c r="F14" s="149"/>
      <c r="G14" s="149"/>
      <c r="H14" s="149"/>
      <c r="I14" s="149"/>
      <c r="J14" s="149"/>
      <c r="K14" s="149"/>
    </row>
    <row r="15" spans="1:13" ht="47.4" customHeight="1" x14ac:dyDescent="0.3">
      <c r="A15" s="151" t="s">
        <v>67</v>
      </c>
      <c r="B15" s="152"/>
      <c r="C15" s="152"/>
      <c r="D15" s="152"/>
      <c r="E15" s="152"/>
      <c r="F15" s="152"/>
      <c r="G15" s="152"/>
      <c r="H15" s="152"/>
      <c r="I15" s="152"/>
      <c r="J15" s="152"/>
      <c r="K15" s="180"/>
    </row>
    <row r="16" spans="1:13" x14ac:dyDescent="0.3">
      <c r="A16" s="10"/>
    </row>
    <row r="18" spans="1:1" x14ac:dyDescent="0.3">
      <c r="A18" s="11"/>
    </row>
    <row r="20" spans="1:1" x14ac:dyDescent="0.3">
      <c r="A20" s="11"/>
    </row>
  </sheetData>
  <mergeCells count="9">
    <mergeCell ref="A2:A4"/>
    <mergeCell ref="A7:K7"/>
    <mergeCell ref="A6:K6"/>
    <mergeCell ref="A15:K15"/>
    <mergeCell ref="A8:K8"/>
    <mergeCell ref="A10:K10"/>
    <mergeCell ref="A11:K11"/>
    <mergeCell ref="A12:K12"/>
    <mergeCell ref="A14:K14"/>
  </mergeCells>
  <phoneticPr fontId="5" type="noConversion"/>
  <pageMargins left="0.25" right="0.25" top="0.75" bottom="0.75" header="0.3" footer="0.3"/>
  <pageSetup paperSize="9" fitToHeight="0" orientation="landscape" r:id="rId1"/>
  <headerFooter>
    <oddHeader>&amp;C&amp;"-,Grassetto"&amp;14AREA STRATEGICA DIDATTICA E SERVIZI ALLE STUDENTESSE E AGLI STUDENTI</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B1EEE-54AD-4485-825D-942EE52C608A}">
  <sheetPr>
    <pageSetUpPr fitToPage="1"/>
  </sheetPr>
  <dimension ref="A1:K13"/>
  <sheetViews>
    <sheetView view="pageBreakPreview" zoomScaleNormal="130" zoomScaleSheetLayoutView="100" workbookViewId="0">
      <selection activeCell="M7" sqref="M7"/>
    </sheetView>
  </sheetViews>
  <sheetFormatPr defaultRowHeight="14.4" x14ac:dyDescent="0.3"/>
  <cols>
    <col min="1" max="1" width="14.44140625" customWidth="1"/>
    <col min="2" max="2" width="8.44140625" customWidth="1"/>
    <col min="3" max="3" width="57.44140625" customWidth="1"/>
    <col min="4" max="4" width="14.44140625" hidden="1" customWidth="1"/>
    <col min="5" max="5" width="14.44140625" customWidth="1"/>
    <col min="6" max="8" width="14.44140625" hidden="1" customWidth="1"/>
    <col min="9" max="10" width="14.44140625" customWidth="1"/>
    <col min="11" max="11" width="21.44140625" customWidth="1"/>
  </cols>
  <sheetData>
    <row r="1" spans="1:11" ht="34.5" customHeight="1" x14ac:dyDescent="0.3">
      <c r="A1" s="2" t="s">
        <v>7</v>
      </c>
      <c r="B1" s="2" t="s">
        <v>8</v>
      </c>
      <c r="C1" s="2" t="s">
        <v>9</v>
      </c>
      <c r="D1" s="16" t="s">
        <v>10</v>
      </c>
      <c r="E1" s="16" t="s">
        <v>12</v>
      </c>
      <c r="F1" s="16" t="s">
        <v>13</v>
      </c>
      <c r="G1" s="16" t="s">
        <v>14</v>
      </c>
      <c r="H1" s="16" t="s">
        <v>15</v>
      </c>
      <c r="I1" s="3" t="s">
        <v>17</v>
      </c>
      <c r="J1" s="3" t="s">
        <v>16</v>
      </c>
      <c r="K1" s="16" t="s">
        <v>234</v>
      </c>
    </row>
    <row r="2" spans="1:11" ht="60" x14ac:dyDescent="0.3">
      <c r="A2" s="186" t="s">
        <v>68</v>
      </c>
      <c r="B2" s="38" t="s">
        <v>69</v>
      </c>
      <c r="C2" s="45" t="s">
        <v>70</v>
      </c>
      <c r="D2" s="46" t="s">
        <v>71</v>
      </c>
      <c r="E2" s="46">
        <v>1139</v>
      </c>
      <c r="F2" s="46">
        <v>1126</v>
      </c>
      <c r="G2" s="46">
        <v>1056</v>
      </c>
      <c r="H2" s="46">
        <v>1005</v>
      </c>
      <c r="I2" s="105" t="s">
        <v>176</v>
      </c>
      <c r="J2" s="144" t="s">
        <v>215</v>
      </c>
      <c r="K2" s="184">
        <v>7014564</v>
      </c>
    </row>
    <row r="3" spans="1:11" ht="59.4" customHeight="1" x14ac:dyDescent="0.3">
      <c r="A3" s="187"/>
      <c r="B3" s="74" t="s">
        <v>73</v>
      </c>
      <c r="C3" s="75" t="s">
        <v>190</v>
      </c>
      <c r="D3" s="76" t="s">
        <v>71</v>
      </c>
      <c r="E3" s="77" t="s">
        <v>179</v>
      </c>
      <c r="F3" s="78"/>
      <c r="G3" s="78"/>
      <c r="H3" s="77"/>
      <c r="I3" s="116" t="s">
        <v>194</v>
      </c>
      <c r="J3" s="145"/>
      <c r="K3" s="185"/>
    </row>
    <row r="4" spans="1:11" x14ac:dyDescent="0.3">
      <c r="A4" s="1"/>
      <c r="B4" s="23"/>
      <c r="C4" s="23"/>
      <c r="D4" s="1"/>
      <c r="E4" s="1"/>
      <c r="F4" s="1"/>
      <c r="G4" s="1"/>
      <c r="H4" s="1"/>
      <c r="I4" s="1"/>
      <c r="J4" s="1"/>
    </row>
    <row r="5" spans="1:11" x14ac:dyDescent="0.3">
      <c r="A5" s="167" t="s">
        <v>34</v>
      </c>
      <c r="B5" s="168"/>
      <c r="C5" s="168"/>
      <c r="D5" s="168"/>
      <c r="E5" s="168"/>
      <c r="F5" s="168"/>
      <c r="G5" s="168"/>
      <c r="H5" s="168"/>
      <c r="I5" s="168"/>
      <c r="J5" s="174"/>
    </row>
    <row r="6" spans="1:11" x14ac:dyDescent="0.3">
      <c r="A6" s="191" t="s">
        <v>74</v>
      </c>
      <c r="B6" s="192"/>
      <c r="C6" s="192"/>
      <c r="D6" s="192"/>
      <c r="E6" s="192"/>
      <c r="F6" s="192"/>
      <c r="G6" s="192"/>
      <c r="H6" s="192"/>
      <c r="I6" s="192"/>
      <c r="J6" s="193"/>
    </row>
    <row r="7" spans="1:11" x14ac:dyDescent="0.3">
      <c r="A7" s="154" t="s">
        <v>36</v>
      </c>
      <c r="B7" s="155"/>
      <c r="C7" s="155"/>
      <c r="D7" s="155"/>
      <c r="E7" s="155"/>
      <c r="F7" s="155"/>
      <c r="G7" s="155"/>
      <c r="H7" s="155"/>
      <c r="I7" s="155"/>
      <c r="J7" s="156"/>
    </row>
    <row r="8" spans="1:11" x14ac:dyDescent="0.3">
      <c r="A8" s="7"/>
      <c r="B8" s="7"/>
      <c r="C8" s="1"/>
      <c r="D8" s="1"/>
      <c r="E8" s="1"/>
      <c r="F8" s="1"/>
      <c r="G8" s="1"/>
      <c r="H8" s="1"/>
      <c r="I8" s="1"/>
      <c r="J8" s="1"/>
    </row>
    <row r="9" spans="1:11" x14ac:dyDescent="0.3">
      <c r="A9" s="167" t="s">
        <v>37</v>
      </c>
      <c r="B9" s="168"/>
      <c r="C9" s="168"/>
      <c r="D9" s="168"/>
      <c r="E9" s="168"/>
      <c r="F9" s="168"/>
      <c r="G9" s="168"/>
      <c r="H9" s="168"/>
      <c r="I9" s="168"/>
      <c r="J9" s="174"/>
    </row>
    <row r="10" spans="1:11" x14ac:dyDescent="0.3">
      <c r="A10" s="154" t="s">
        <v>57</v>
      </c>
      <c r="B10" s="155"/>
      <c r="C10" s="155"/>
      <c r="D10" s="155"/>
      <c r="E10" s="155"/>
      <c r="F10" s="155"/>
      <c r="G10" s="155"/>
      <c r="H10" s="155"/>
      <c r="I10" s="155"/>
      <c r="J10" s="156"/>
    </row>
    <row r="11" spans="1:11" x14ac:dyDescent="0.3">
      <c r="A11" s="1"/>
      <c r="B11" s="1"/>
      <c r="C11" s="1"/>
      <c r="D11" s="1"/>
      <c r="E11" s="1"/>
      <c r="F11" s="1"/>
      <c r="G11" s="1"/>
      <c r="H11" s="1"/>
      <c r="I11" s="1"/>
      <c r="J11" s="1"/>
    </row>
    <row r="12" spans="1:11" ht="14.4" customHeight="1" x14ac:dyDescent="0.3">
      <c r="A12" s="148" t="s">
        <v>229</v>
      </c>
      <c r="B12" s="149"/>
      <c r="C12" s="149"/>
      <c r="D12" s="149"/>
      <c r="E12" s="149"/>
      <c r="F12" s="149"/>
      <c r="G12" s="149"/>
      <c r="H12" s="149"/>
      <c r="I12" s="149"/>
      <c r="J12" s="149"/>
    </row>
    <row r="13" spans="1:11" ht="57" customHeight="1" x14ac:dyDescent="0.3">
      <c r="A13" s="188" t="s">
        <v>75</v>
      </c>
      <c r="B13" s="189"/>
      <c r="C13" s="189"/>
      <c r="D13" s="189"/>
      <c r="E13" s="189"/>
      <c r="F13" s="189"/>
      <c r="G13" s="189"/>
      <c r="H13" s="189"/>
      <c r="I13" s="189"/>
      <c r="J13" s="190"/>
    </row>
  </sheetData>
  <mergeCells count="9">
    <mergeCell ref="K2:K3"/>
    <mergeCell ref="A2:A3"/>
    <mergeCell ref="A13:J13"/>
    <mergeCell ref="A7:J7"/>
    <mergeCell ref="A6:J6"/>
    <mergeCell ref="A5:J5"/>
    <mergeCell ref="A10:J10"/>
    <mergeCell ref="A9:J9"/>
    <mergeCell ref="A12:J12"/>
  </mergeCells>
  <phoneticPr fontId="5" type="noConversion"/>
  <pageMargins left="0.25" right="0.25" top="0.75" bottom="0.75" header="0.3" footer="0.3"/>
  <pageSetup paperSize="9" scale="98" fitToHeight="0" orientation="landscape" r:id="rId1"/>
  <headerFooter>
    <oddHeader>&amp;C&amp;"-,Grassetto"&amp;14AREA STRATEGICA DIDATTICA E SERVIZI ALLE STUDENTESSE E AGLI STUDENTI</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37001-1BA9-40EA-9B38-C89785CF102D}">
  <sheetPr>
    <pageSetUpPr fitToPage="1"/>
  </sheetPr>
  <dimension ref="A1:L17"/>
  <sheetViews>
    <sheetView view="pageBreakPreview" zoomScaleNormal="90" zoomScaleSheetLayoutView="100" zoomScalePageLayoutView="90" workbookViewId="0">
      <selection activeCell="L1" sqref="L1:L1048576"/>
    </sheetView>
  </sheetViews>
  <sheetFormatPr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1" width="14.44140625" customWidth="1"/>
    <col min="12" max="12" width="14.6640625" customWidth="1"/>
  </cols>
  <sheetData>
    <row r="1" spans="1:12" ht="36.9" customHeight="1" x14ac:dyDescent="0.3">
      <c r="A1" s="15" t="s">
        <v>7</v>
      </c>
      <c r="B1" s="15" t="s">
        <v>8</v>
      </c>
      <c r="C1" s="15" t="s">
        <v>9</v>
      </c>
      <c r="D1" s="3" t="s">
        <v>10</v>
      </c>
      <c r="E1" s="3" t="s">
        <v>11</v>
      </c>
      <c r="F1" s="3" t="s">
        <v>12</v>
      </c>
      <c r="G1" s="3" t="s">
        <v>13</v>
      </c>
      <c r="H1" s="3" t="s">
        <v>14</v>
      </c>
      <c r="I1" s="3" t="s">
        <v>15</v>
      </c>
      <c r="J1" s="16" t="s">
        <v>17</v>
      </c>
      <c r="K1" s="3" t="s">
        <v>16</v>
      </c>
    </row>
    <row r="2" spans="1:12" ht="24" x14ac:dyDescent="0.3">
      <c r="A2" s="194" t="s">
        <v>2</v>
      </c>
      <c r="B2" s="22" t="s">
        <v>76</v>
      </c>
      <c r="C2" s="26" t="s">
        <v>77</v>
      </c>
      <c r="D2" s="29" t="s">
        <v>78</v>
      </c>
      <c r="E2" s="29" t="s">
        <v>26</v>
      </c>
      <c r="F2" s="80">
        <f>84/107</f>
        <v>0.78504672897196259</v>
      </c>
      <c r="G2" s="80">
        <f>84/105</f>
        <v>0.8</v>
      </c>
      <c r="H2" s="80">
        <f>53/116</f>
        <v>0.45689655172413796</v>
      </c>
      <c r="I2" s="80">
        <f>9/103</f>
        <v>8.7378640776699032E-2</v>
      </c>
      <c r="J2" s="33" t="s">
        <v>191</v>
      </c>
      <c r="K2" s="80" t="s">
        <v>79</v>
      </c>
      <c r="L2" s="61"/>
    </row>
    <row r="3" spans="1:12" ht="36" x14ac:dyDescent="0.3">
      <c r="A3" s="194"/>
      <c r="B3" s="22" t="s">
        <v>80</v>
      </c>
      <c r="C3" s="22" t="s">
        <v>81</v>
      </c>
      <c r="D3" s="29" t="s">
        <v>204</v>
      </c>
      <c r="E3" s="17" t="s">
        <v>82</v>
      </c>
      <c r="F3" s="80">
        <v>2.7E-2</v>
      </c>
      <c r="G3" s="81"/>
      <c r="H3" s="81"/>
      <c r="I3" s="71"/>
      <c r="J3" s="33">
        <v>8.1000000000000003E-2</v>
      </c>
      <c r="K3" s="125" t="s">
        <v>210</v>
      </c>
      <c r="L3" s="61"/>
    </row>
    <row r="4" spans="1:12" ht="72" x14ac:dyDescent="0.3">
      <c r="A4" s="194"/>
      <c r="B4" s="22" t="s">
        <v>83</v>
      </c>
      <c r="C4" s="26" t="s">
        <v>84</v>
      </c>
      <c r="D4" s="29" t="s">
        <v>216</v>
      </c>
      <c r="E4" s="17" t="s">
        <v>86</v>
      </c>
      <c r="F4" s="80">
        <f>AVERAGE(G4:I4)</f>
        <v>6.4380912174652805E-2</v>
      </c>
      <c r="G4" s="80">
        <f>71/957</f>
        <v>7.4190177638453494E-2</v>
      </c>
      <c r="H4" s="80">
        <f>63/953</f>
        <v>6.6107030430220357E-2</v>
      </c>
      <c r="I4" s="80">
        <f>52/984</f>
        <v>5.2845528455284556E-2</v>
      </c>
      <c r="J4" s="33" t="s">
        <v>176</v>
      </c>
      <c r="K4" s="99" t="s">
        <v>209</v>
      </c>
      <c r="L4" s="48"/>
    </row>
    <row r="5" spans="1:12" ht="24" x14ac:dyDescent="0.3">
      <c r="A5" s="194"/>
      <c r="B5" s="22" t="s">
        <v>87</v>
      </c>
      <c r="C5" s="26" t="s">
        <v>88</v>
      </c>
      <c r="D5" s="79" t="s">
        <v>85</v>
      </c>
      <c r="E5" s="36" t="s">
        <v>86</v>
      </c>
      <c r="F5" s="82" t="s">
        <v>89</v>
      </c>
      <c r="G5" s="82" t="s">
        <v>90</v>
      </c>
      <c r="H5" s="82" t="s">
        <v>91</v>
      </c>
      <c r="I5" s="82" t="s">
        <v>90</v>
      </c>
      <c r="J5" s="80" t="s">
        <v>182</v>
      </c>
      <c r="K5" s="101" t="s">
        <v>92</v>
      </c>
    </row>
    <row r="6" spans="1:12" ht="48" x14ac:dyDescent="0.3">
      <c r="A6" s="194"/>
      <c r="B6" s="22" t="s">
        <v>93</v>
      </c>
      <c r="C6" s="26" t="s">
        <v>94</v>
      </c>
      <c r="D6" s="29" t="s">
        <v>25</v>
      </c>
      <c r="E6" s="29" t="s">
        <v>26</v>
      </c>
      <c r="F6" s="108">
        <f>AVERAGE(G6:I6)</f>
        <v>191.66666666666666</v>
      </c>
      <c r="G6" s="107">
        <v>170</v>
      </c>
      <c r="H6" s="80">
        <v>194</v>
      </c>
      <c r="I6" s="80">
        <v>211</v>
      </c>
      <c r="J6" s="33" t="s">
        <v>176</v>
      </c>
      <c r="K6" s="99" t="s">
        <v>214</v>
      </c>
    </row>
    <row r="7" spans="1:12" x14ac:dyDescent="0.3">
      <c r="A7" s="8"/>
      <c r="B7" s="7"/>
      <c r="C7" s="19"/>
      <c r="D7" s="6"/>
      <c r="E7" s="6"/>
      <c r="G7" s="6"/>
      <c r="H7" s="6"/>
      <c r="I7" s="6"/>
      <c r="J7" s="6"/>
      <c r="K7" s="6"/>
    </row>
    <row r="8" spans="1:12" x14ac:dyDescent="0.3">
      <c r="A8" s="167" t="s">
        <v>34</v>
      </c>
      <c r="B8" s="168"/>
      <c r="C8" s="168"/>
      <c r="D8" s="168"/>
      <c r="E8" s="168"/>
      <c r="F8" s="168"/>
      <c r="G8" s="168"/>
      <c r="H8" s="168"/>
      <c r="I8" s="168"/>
      <c r="J8" s="168"/>
      <c r="K8" s="168"/>
    </row>
    <row r="9" spans="1:12" x14ac:dyDescent="0.3">
      <c r="A9" s="195" t="s">
        <v>95</v>
      </c>
      <c r="B9" s="196"/>
      <c r="C9" s="196"/>
      <c r="D9" s="196"/>
      <c r="E9" s="196"/>
      <c r="F9" s="196"/>
      <c r="G9" s="196"/>
      <c r="H9" s="196"/>
      <c r="I9" s="196"/>
      <c r="J9" s="196"/>
      <c r="K9" s="197"/>
    </row>
    <row r="10" spans="1:12" x14ac:dyDescent="0.3">
      <c r="A10" s="154" t="s">
        <v>96</v>
      </c>
      <c r="B10" s="155"/>
      <c r="C10" s="155"/>
      <c r="D10" s="155"/>
      <c r="E10" s="155"/>
      <c r="F10" s="155"/>
      <c r="G10" s="155"/>
      <c r="H10" s="155"/>
      <c r="I10" s="155"/>
      <c r="J10" s="155"/>
      <c r="K10" s="156"/>
    </row>
    <row r="11" spans="1:12" x14ac:dyDescent="0.3">
      <c r="A11" s="1"/>
      <c r="B11" s="1"/>
      <c r="C11" s="1"/>
      <c r="D11" s="1"/>
      <c r="E11" s="1"/>
      <c r="F11" s="1"/>
      <c r="G11" s="1"/>
      <c r="H11" s="1"/>
      <c r="I11" s="1"/>
      <c r="J11" s="1"/>
      <c r="K11" s="1"/>
    </row>
    <row r="12" spans="1:12" x14ac:dyDescent="0.3">
      <c r="A12" s="167" t="s">
        <v>37</v>
      </c>
      <c r="B12" s="168"/>
      <c r="C12" s="168"/>
      <c r="D12" s="168"/>
      <c r="E12" s="168"/>
      <c r="F12" s="168"/>
      <c r="G12" s="168"/>
      <c r="H12" s="168"/>
      <c r="I12" s="168"/>
      <c r="J12" s="168"/>
      <c r="K12" s="174"/>
    </row>
    <row r="13" spans="1:12" x14ac:dyDescent="0.3">
      <c r="A13" s="195" t="s">
        <v>39</v>
      </c>
      <c r="B13" s="196"/>
      <c r="C13" s="196"/>
      <c r="D13" s="196"/>
      <c r="E13" s="196"/>
      <c r="F13" s="196"/>
      <c r="G13" s="196"/>
      <c r="H13" s="196"/>
      <c r="I13" s="196"/>
      <c r="J13" s="196"/>
      <c r="K13" s="197"/>
    </row>
    <row r="14" spans="1:12" x14ac:dyDescent="0.3">
      <c r="A14" s="154" t="s">
        <v>57</v>
      </c>
      <c r="B14" s="155"/>
      <c r="C14" s="155"/>
      <c r="D14" s="155"/>
      <c r="E14" s="155"/>
      <c r="F14" s="155"/>
      <c r="G14" s="155"/>
      <c r="H14" s="155"/>
      <c r="I14" s="155"/>
      <c r="J14" s="155"/>
      <c r="K14" s="156"/>
    </row>
    <row r="15" spans="1:12" x14ac:dyDescent="0.3">
      <c r="A15" s="1"/>
      <c r="B15" s="1"/>
      <c r="C15" s="1"/>
      <c r="D15" s="1"/>
      <c r="E15" s="1"/>
      <c r="F15" s="1"/>
      <c r="G15" s="1"/>
      <c r="H15" s="1"/>
      <c r="I15" s="1"/>
      <c r="J15" s="1"/>
      <c r="K15" s="1"/>
    </row>
    <row r="16" spans="1:12" ht="14.4" customHeight="1" x14ac:dyDescent="0.3">
      <c r="A16" s="148" t="s">
        <v>229</v>
      </c>
      <c r="B16" s="149"/>
      <c r="C16" s="149"/>
      <c r="D16" s="149"/>
      <c r="E16" s="149"/>
      <c r="F16" s="149"/>
      <c r="G16" s="149"/>
      <c r="H16" s="149"/>
      <c r="I16" s="149"/>
      <c r="J16" s="149"/>
      <c r="K16" s="150"/>
    </row>
    <row r="17" spans="1:11" ht="80.400000000000006" customHeight="1" x14ac:dyDescent="0.3">
      <c r="A17" s="198" t="s">
        <v>230</v>
      </c>
      <c r="B17" s="199"/>
      <c r="C17" s="199"/>
      <c r="D17" s="199"/>
      <c r="E17" s="199"/>
      <c r="F17" s="199"/>
      <c r="G17" s="199"/>
      <c r="H17" s="199"/>
      <c r="I17" s="199"/>
      <c r="J17" s="199"/>
      <c r="K17" s="200"/>
    </row>
  </sheetData>
  <mergeCells count="9">
    <mergeCell ref="A2:A6"/>
    <mergeCell ref="A13:K13"/>
    <mergeCell ref="A14:K14"/>
    <mergeCell ref="A16:K16"/>
    <mergeCell ref="A17:K17"/>
    <mergeCell ref="A10:K10"/>
    <mergeCell ref="A9:K9"/>
    <mergeCell ref="A8:K8"/>
    <mergeCell ref="A12:K12"/>
  </mergeCells>
  <phoneticPr fontId="5" type="noConversion"/>
  <pageMargins left="0.25" right="0.25" top="0.75" bottom="0.75" header="0.3" footer="0.3"/>
  <pageSetup paperSize="9" fitToHeight="0" orientation="landscape" r:id="rId1"/>
  <headerFooter>
    <oddHeader>&amp;C&amp;"-,Grassetto"&amp;14AREA STRATEGICA DIDATTICA E SERVIZI ALLE STUDENTESSE E AGLI STUDENTI</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99E47-1C0E-4F7A-987B-C4088CAA46CE}">
  <sheetPr>
    <pageSetUpPr fitToPage="1"/>
  </sheetPr>
  <dimension ref="A1:M18"/>
  <sheetViews>
    <sheetView view="pageBreakPreview" zoomScaleNormal="100" zoomScaleSheetLayoutView="100" zoomScalePageLayoutView="120" workbookViewId="0">
      <selection activeCell="A18" sqref="A18:K18"/>
    </sheetView>
  </sheetViews>
  <sheetFormatPr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0" width="19.6640625" customWidth="1"/>
    <col min="11" max="11" width="14.44140625" customWidth="1"/>
    <col min="13" max="13" width="8.33203125" bestFit="1" customWidth="1"/>
  </cols>
  <sheetData>
    <row r="1" spans="1:13" ht="33.6" customHeight="1" x14ac:dyDescent="0.3">
      <c r="A1" s="2" t="s">
        <v>7</v>
      </c>
      <c r="B1" s="2" t="s">
        <v>8</v>
      </c>
      <c r="C1" s="2" t="s">
        <v>9</v>
      </c>
      <c r="D1" s="3" t="s">
        <v>10</v>
      </c>
      <c r="E1" s="3" t="s">
        <v>11</v>
      </c>
      <c r="F1" s="3" t="s">
        <v>12</v>
      </c>
      <c r="G1" s="3" t="s">
        <v>13</v>
      </c>
      <c r="H1" s="3" t="s">
        <v>14</v>
      </c>
      <c r="I1" s="3" t="s">
        <v>15</v>
      </c>
      <c r="J1" s="3" t="s">
        <v>17</v>
      </c>
      <c r="K1" s="3" t="s">
        <v>16</v>
      </c>
    </row>
    <row r="2" spans="1:13" ht="72" x14ac:dyDescent="0.3">
      <c r="A2" s="147" t="s">
        <v>3</v>
      </c>
      <c r="B2" s="20" t="s">
        <v>97</v>
      </c>
      <c r="C2" s="24" t="s">
        <v>98</v>
      </c>
      <c r="D2" s="85" t="s">
        <v>99</v>
      </c>
      <c r="E2" s="33" t="s">
        <v>26</v>
      </c>
      <c r="F2" s="83">
        <f>AVERAGE(G2:I2)</f>
        <v>1.4889679534015857E-2</v>
      </c>
      <c r="G2" s="87">
        <f>70/4888</f>
        <v>1.4320785597381341E-2</v>
      </c>
      <c r="H2" s="88">
        <f>68/4997</f>
        <v>1.3608164898939363E-2</v>
      </c>
      <c r="I2" s="88">
        <f>76/4540</f>
        <v>1.6740088105726872E-2</v>
      </c>
      <c r="J2" s="33" t="s">
        <v>176</v>
      </c>
      <c r="K2" s="33" t="s">
        <v>224</v>
      </c>
      <c r="M2" s="49"/>
    </row>
    <row r="3" spans="1:13" ht="72" x14ac:dyDescent="0.3">
      <c r="A3" s="147"/>
      <c r="B3" s="20" t="s">
        <v>100</v>
      </c>
      <c r="C3" s="20" t="s">
        <v>101</v>
      </c>
      <c r="D3" s="86" t="s">
        <v>72</v>
      </c>
      <c r="E3" s="84" t="s">
        <v>102</v>
      </c>
      <c r="F3" s="83">
        <f>AVERAGE(G3:I3)</f>
        <v>0.40964010510990373</v>
      </c>
      <c r="G3" s="83">
        <v>0.50735294117647056</v>
      </c>
      <c r="H3" s="88">
        <f>398/1071</f>
        <v>0.37161531279178339</v>
      </c>
      <c r="I3" s="88">
        <f>365/1043</f>
        <v>0.34995206136145734</v>
      </c>
      <c r="J3" s="33" t="s">
        <v>176</v>
      </c>
      <c r="K3" s="33" t="s">
        <v>223</v>
      </c>
      <c r="M3" s="49"/>
    </row>
    <row r="4" spans="1:13" ht="24" x14ac:dyDescent="0.3">
      <c r="A4" s="147"/>
      <c r="B4" s="20" t="s">
        <v>103</v>
      </c>
      <c r="C4" s="24" t="s">
        <v>104</v>
      </c>
      <c r="D4" s="86" t="s">
        <v>85</v>
      </c>
      <c r="E4" s="84" t="s">
        <v>105</v>
      </c>
      <c r="F4" s="84" t="s">
        <v>106</v>
      </c>
      <c r="G4" s="89">
        <v>0.74529999999999996</v>
      </c>
      <c r="H4" s="89">
        <v>0.80889999999999995</v>
      </c>
      <c r="I4" s="89">
        <v>0.77729999999999999</v>
      </c>
      <c r="J4" s="33" t="s">
        <v>196</v>
      </c>
      <c r="K4" s="84" t="s">
        <v>222</v>
      </c>
      <c r="M4" s="49"/>
    </row>
    <row r="5" spans="1:13" ht="28.35" customHeight="1" x14ac:dyDescent="0.3">
      <c r="A5" s="5"/>
      <c r="B5" s="7"/>
      <c r="C5" s="19"/>
      <c r="D5" s="14"/>
      <c r="E5" s="14"/>
      <c r="F5" s="14"/>
      <c r="G5" s="14"/>
      <c r="H5" s="14"/>
      <c r="I5" s="6"/>
      <c r="J5" s="6"/>
      <c r="K5" s="6"/>
    </row>
    <row r="6" spans="1:13" ht="11.85" customHeight="1" x14ac:dyDescent="0.3">
      <c r="A6" s="5"/>
      <c r="B6" s="7"/>
      <c r="C6" s="19"/>
      <c r="D6" s="14"/>
      <c r="E6" s="14"/>
      <c r="F6" s="14"/>
      <c r="G6" s="14"/>
      <c r="H6" s="14"/>
      <c r="I6" s="6"/>
      <c r="J6" s="6"/>
      <c r="K6" s="6"/>
    </row>
    <row r="7" spans="1:13" ht="11.85" customHeight="1" x14ac:dyDescent="0.3">
      <c r="A7" s="207" t="s">
        <v>34</v>
      </c>
      <c r="B7" s="169"/>
      <c r="C7" s="169"/>
      <c r="D7" s="169"/>
      <c r="E7" s="169"/>
      <c r="F7" s="169"/>
      <c r="G7" s="169"/>
      <c r="H7" s="169"/>
      <c r="I7" s="169"/>
      <c r="J7" s="169"/>
      <c r="K7" s="208"/>
    </row>
    <row r="8" spans="1:13" ht="11.85" customHeight="1" x14ac:dyDescent="0.3">
      <c r="A8" s="204" t="s">
        <v>107</v>
      </c>
      <c r="B8" s="205"/>
      <c r="C8" s="205"/>
      <c r="D8" s="205"/>
      <c r="E8" s="205"/>
      <c r="F8" s="205"/>
      <c r="G8" s="205"/>
      <c r="H8" s="205"/>
      <c r="I8" s="205"/>
      <c r="J8" s="205"/>
      <c r="K8" s="206"/>
    </row>
    <row r="9" spans="1:13" ht="11.85" customHeight="1" x14ac:dyDescent="0.3">
      <c r="A9" s="201" t="s">
        <v>36</v>
      </c>
      <c r="B9" s="202"/>
      <c r="C9" s="202"/>
      <c r="D9" s="202"/>
      <c r="E9" s="202"/>
      <c r="F9" s="202"/>
      <c r="G9" s="202"/>
      <c r="H9" s="202"/>
      <c r="I9" s="202"/>
      <c r="J9" s="202"/>
      <c r="K9" s="203"/>
    </row>
    <row r="10" spans="1:13" ht="15.6" customHeight="1" x14ac:dyDescent="0.3">
      <c r="A10" s="7"/>
      <c r="B10" s="7"/>
      <c r="C10" s="5"/>
      <c r="D10" s="6"/>
      <c r="E10" s="6"/>
      <c r="F10" s="6"/>
      <c r="G10" s="6"/>
      <c r="H10" s="6"/>
      <c r="I10" s="6"/>
      <c r="J10" s="6"/>
      <c r="K10" s="6"/>
    </row>
    <row r="11" spans="1:13" ht="15.6" customHeight="1" x14ac:dyDescent="0.3">
      <c r="A11" s="207" t="s">
        <v>37</v>
      </c>
      <c r="B11" s="169"/>
      <c r="C11" s="169"/>
      <c r="D11" s="169"/>
      <c r="E11" s="169"/>
      <c r="F11" s="169"/>
      <c r="G11" s="169"/>
      <c r="H11" s="169"/>
      <c r="I11" s="169"/>
      <c r="J11" s="169"/>
      <c r="K11" s="208"/>
    </row>
    <row r="12" spans="1:13" ht="15.6" customHeight="1" x14ac:dyDescent="0.3">
      <c r="A12" s="204" t="s">
        <v>39</v>
      </c>
      <c r="B12" s="205"/>
      <c r="C12" s="205"/>
      <c r="D12" s="205"/>
      <c r="E12" s="205"/>
      <c r="F12" s="205"/>
      <c r="G12" s="205"/>
      <c r="H12" s="205"/>
      <c r="I12" s="205"/>
      <c r="J12" s="205"/>
      <c r="K12" s="206"/>
    </row>
    <row r="13" spans="1:13" ht="15.6" customHeight="1" x14ac:dyDescent="0.3">
      <c r="A13" s="204" t="s">
        <v>108</v>
      </c>
      <c r="B13" s="205"/>
      <c r="C13" s="205"/>
      <c r="D13" s="205"/>
      <c r="E13" s="205"/>
      <c r="F13" s="205"/>
      <c r="G13" s="205"/>
      <c r="H13" s="205"/>
      <c r="I13" s="205"/>
      <c r="J13" s="205"/>
      <c r="K13" s="206"/>
    </row>
    <row r="14" spans="1:13" ht="14.4" customHeight="1" x14ac:dyDescent="0.3">
      <c r="A14" s="201" t="s">
        <v>109</v>
      </c>
      <c r="B14" s="202"/>
      <c r="C14" s="202"/>
      <c r="D14" s="202"/>
      <c r="E14" s="202"/>
      <c r="F14" s="202"/>
      <c r="G14" s="202"/>
      <c r="H14" s="202"/>
      <c r="I14" s="202"/>
      <c r="J14" s="202"/>
      <c r="K14" s="203"/>
    </row>
    <row r="15" spans="1:13" x14ac:dyDescent="0.3">
      <c r="A15" s="7"/>
      <c r="B15" s="7"/>
      <c r="C15" s="1"/>
      <c r="D15" s="1"/>
      <c r="E15" s="1"/>
      <c r="F15" s="1"/>
      <c r="G15" s="1"/>
      <c r="H15" s="1"/>
      <c r="I15" s="1"/>
      <c r="J15" s="1"/>
      <c r="K15" s="1"/>
    </row>
    <row r="16" spans="1:13" x14ac:dyDescent="0.3">
      <c r="A16" s="7"/>
      <c r="B16" s="7"/>
      <c r="C16" s="1"/>
      <c r="D16" s="1"/>
      <c r="E16" s="1"/>
      <c r="F16" s="1"/>
      <c r="G16" s="1"/>
      <c r="H16" s="1"/>
      <c r="I16" s="1"/>
      <c r="J16" s="1"/>
      <c r="K16" s="1"/>
    </row>
    <row r="17" spans="1:11" ht="14.4" customHeight="1" x14ac:dyDescent="0.3">
      <c r="A17" s="148" t="s">
        <v>229</v>
      </c>
      <c r="B17" s="149"/>
      <c r="C17" s="149"/>
      <c r="D17" s="149"/>
      <c r="E17" s="149"/>
      <c r="F17" s="149"/>
      <c r="G17" s="149"/>
      <c r="H17" s="149"/>
      <c r="I17" s="149"/>
      <c r="J17" s="149"/>
      <c r="K17" s="150"/>
    </row>
    <row r="18" spans="1:11" ht="61.5" customHeight="1" x14ac:dyDescent="0.3">
      <c r="A18" s="209" t="s">
        <v>110</v>
      </c>
      <c r="B18" s="210"/>
      <c r="C18" s="210"/>
      <c r="D18" s="210"/>
      <c r="E18" s="210"/>
      <c r="F18" s="210"/>
      <c r="G18" s="210"/>
      <c r="H18" s="210"/>
      <c r="I18" s="210"/>
      <c r="J18" s="210"/>
      <c r="K18" s="211"/>
    </row>
  </sheetData>
  <mergeCells count="10">
    <mergeCell ref="A18:K18"/>
    <mergeCell ref="A11:K11"/>
    <mergeCell ref="A12:K12"/>
    <mergeCell ref="A13:K13"/>
    <mergeCell ref="A14:K14"/>
    <mergeCell ref="A2:A4"/>
    <mergeCell ref="A9:K9"/>
    <mergeCell ref="A8:K8"/>
    <mergeCell ref="A7:K7"/>
    <mergeCell ref="A17:K17"/>
  </mergeCells>
  <phoneticPr fontId="5" type="noConversion"/>
  <pageMargins left="0.25" right="0.25" top="0.75" bottom="0.75" header="0.3" footer="0.3"/>
  <pageSetup paperSize="9" fitToHeight="0" orientation="landscape" r:id="rId1"/>
  <headerFooter>
    <oddHeader>&amp;C&amp;"-,Grassetto"&amp;14AREA STRATEGICA DIDATTICA E SERVIZI ALLE STUDENTESSE E AGLI STUDENTI</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94C67-0140-4B7C-96C9-B3396F214446}">
  <sheetPr>
    <pageSetUpPr fitToPage="1"/>
  </sheetPr>
  <dimension ref="A1:K18"/>
  <sheetViews>
    <sheetView view="pageBreakPreview" zoomScaleNormal="150" zoomScaleSheetLayoutView="100" workbookViewId="0">
      <selection activeCell="A15" sqref="A15:K15"/>
    </sheetView>
  </sheetViews>
  <sheetFormatPr defaultRowHeight="14.4" x14ac:dyDescent="0.3"/>
  <cols>
    <col min="1" max="1" width="14.44140625" customWidth="1"/>
    <col min="2" max="2" width="8.44140625" customWidth="1"/>
    <col min="3" max="3" width="57.44140625" customWidth="1"/>
    <col min="4" max="4" width="15.44140625" hidden="1" customWidth="1"/>
    <col min="5" max="5" width="14.44140625" hidden="1" customWidth="1"/>
    <col min="6" max="6" width="14.44140625" customWidth="1"/>
    <col min="7" max="9" width="14.44140625" hidden="1" customWidth="1"/>
    <col min="10" max="11" width="14.44140625" customWidth="1"/>
  </cols>
  <sheetData>
    <row r="1" spans="1:11" ht="30.9" customHeight="1" x14ac:dyDescent="0.3">
      <c r="A1" s="15" t="s">
        <v>7</v>
      </c>
      <c r="B1" s="2" t="s">
        <v>8</v>
      </c>
      <c r="C1" s="2" t="s">
        <v>9</v>
      </c>
      <c r="D1" s="3" t="s">
        <v>10</v>
      </c>
      <c r="E1" s="3" t="s">
        <v>11</v>
      </c>
      <c r="F1" s="3" t="s">
        <v>12</v>
      </c>
      <c r="G1" s="3" t="s">
        <v>13</v>
      </c>
      <c r="H1" s="3" t="s">
        <v>14</v>
      </c>
      <c r="I1" s="3" t="s">
        <v>15</v>
      </c>
      <c r="J1" s="3" t="s">
        <v>17</v>
      </c>
      <c r="K1" s="3" t="s">
        <v>16</v>
      </c>
    </row>
    <row r="2" spans="1:11" ht="36" x14ac:dyDescent="0.3">
      <c r="A2" s="212" t="s">
        <v>4</v>
      </c>
      <c r="B2" s="21" t="s">
        <v>111</v>
      </c>
      <c r="C2" s="24" t="s">
        <v>112</v>
      </c>
      <c r="D2" s="85" t="s">
        <v>204</v>
      </c>
      <c r="E2" s="4" t="s">
        <v>113</v>
      </c>
      <c r="F2" s="33">
        <v>8.5999999999999993E-2</v>
      </c>
      <c r="G2" s="33">
        <v>7.6999999999999999E-2</v>
      </c>
      <c r="H2" s="33">
        <v>4.9000000000000002E-2</v>
      </c>
      <c r="I2" s="33"/>
      <c r="J2" s="33">
        <v>9.8000000000000004E-2</v>
      </c>
      <c r="K2" s="71" t="s">
        <v>210</v>
      </c>
    </row>
    <row r="3" spans="1:11" ht="48" x14ac:dyDescent="0.3">
      <c r="A3" s="212"/>
      <c r="B3" s="114" t="s">
        <v>114</v>
      </c>
      <c r="C3" s="50" t="s">
        <v>183</v>
      </c>
      <c r="D3" s="85" t="s">
        <v>115</v>
      </c>
      <c r="E3" s="4" t="s">
        <v>113</v>
      </c>
      <c r="F3" s="33">
        <v>10</v>
      </c>
      <c r="G3" s="33">
        <v>7</v>
      </c>
      <c r="H3" s="33">
        <v>5</v>
      </c>
      <c r="I3" s="33">
        <v>3</v>
      </c>
      <c r="J3" s="33" t="s">
        <v>197</v>
      </c>
      <c r="K3" s="33" t="s">
        <v>225</v>
      </c>
    </row>
    <row r="4" spans="1:11" ht="24" x14ac:dyDescent="0.3">
      <c r="A4" s="212"/>
      <c r="B4" s="115" t="s">
        <v>116</v>
      </c>
      <c r="C4" s="22" t="s">
        <v>184</v>
      </c>
      <c r="D4" s="90" t="s">
        <v>117</v>
      </c>
      <c r="E4" s="64"/>
      <c r="F4" s="33">
        <v>24</v>
      </c>
      <c r="G4" s="33">
        <v>12</v>
      </c>
      <c r="H4" s="33"/>
      <c r="I4" s="33"/>
      <c r="J4" s="33" t="s">
        <v>176</v>
      </c>
      <c r="K4" s="33" t="s">
        <v>212</v>
      </c>
    </row>
    <row r="5" spans="1:11" x14ac:dyDescent="0.3">
      <c r="A5" s="5"/>
      <c r="B5" s="7"/>
      <c r="C5" s="19"/>
      <c r="D5" s="6"/>
      <c r="E5" s="6"/>
      <c r="F5" s="6"/>
      <c r="G5" s="6"/>
      <c r="H5" s="6"/>
      <c r="I5" s="6"/>
      <c r="J5" s="6"/>
      <c r="K5" s="6"/>
    </row>
    <row r="6" spans="1:11" x14ac:dyDescent="0.3">
      <c r="A6" s="167" t="s">
        <v>34</v>
      </c>
      <c r="B6" s="168"/>
      <c r="C6" s="169"/>
      <c r="D6" s="168"/>
      <c r="E6" s="168"/>
      <c r="F6" s="168"/>
      <c r="G6" s="168"/>
      <c r="H6" s="168"/>
      <c r="I6" s="168"/>
      <c r="J6" s="168"/>
      <c r="K6" s="174"/>
    </row>
    <row r="7" spans="1:11" x14ac:dyDescent="0.3">
      <c r="A7" s="157" t="s">
        <v>118</v>
      </c>
      <c r="B7" s="158"/>
      <c r="C7" s="205"/>
      <c r="D7" s="158"/>
      <c r="E7" s="158"/>
      <c r="F7" s="158"/>
      <c r="G7" s="158"/>
      <c r="H7" s="158"/>
      <c r="I7" s="158"/>
      <c r="J7" s="158"/>
      <c r="K7" s="159"/>
    </row>
    <row r="8" spans="1:11" x14ac:dyDescent="0.3">
      <c r="A8" s="154" t="s">
        <v>36</v>
      </c>
      <c r="B8" s="155"/>
      <c r="C8" s="155"/>
      <c r="D8" s="155"/>
      <c r="E8" s="155"/>
      <c r="F8" s="155"/>
      <c r="G8" s="155"/>
      <c r="H8" s="155"/>
      <c r="I8" s="155"/>
      <c r="J8" s="155"/>
      <c r="K8" s="156"/>
    </row>
    <row r="9" spans="1:11" x14ac:dyDescent="0.3">
      <c r="A9" s="5"/>
      <c r="B9" s="5"/>
      <c r="C9" s="5"/>
      <c r="D9" s="6"/>
      <c r="E9" s="6"/>
      <c r="F9" s="6"/>
      <c r="G9" s="6"/>
      <c r="H9" s="6"/>
      <c r="I9" s="6"/>
      <c r="J9" s="6"/>
      <c r="K9" s="6"/>
    </row>
    <row r="10" spans="1:11" x14ac:dyDescent="0.3">
      <c r="A10" s="167" t="s">
        <v>37</v>
      </c>
      <c r="B10" s="168"/>
      <c r="C10" s="168"/>
      <c r="D10" s="168"/>
      <c r="E10" s="168"/>
      <c r="F10" s="168"/>
      <c r="G10" s="168"/>
      <c r="H10" s="168"/>
      <c r="I10" s="168"/>
      <c r="J10" s="168"/>
      <c r="K10" s="174"/>
    </row>
    <row r="11" spans="1:11" x14ac:dyDescent="0.3">
      <c r="A11" s="157" t="s">
        <v>39</v>
      </c>
      <c r="B11" s="158"/>
      <c r="C11" s="158"/>
      <c r="D11" s="158"/>
      <c r="E11" s="158"/>
      <c r="F11" s="158"/>
      <c r="G11" s="158"/>
      <c r="H11" s="158"/>
      <c r="I11" s="158"/>
      <c r="J11" s="158"/>
      <c r="K11" s="159"/>
    </row>
    <row r="12" spans="1:11" x14ac:dyDescent="0.3">
      <c r="A12" s="157" t="s">
        <v>108</v>
      </c>
      <c r="B12" s="158"/>
      <c r="C12" s="158"/>
      <c r="D12" s="158"/>
      <c r="E12" s="158"/>
      <c r="F12" s="158"/>
      <c r="G12" s="158"/>
      <c r="H12" s="158"/>
      <c r="I12" s="158"/>
      <c r="J12" s="158"/>
      <c r="K12" s="159"/>
    </row>
    <row r="13" spans="1:11" x14ac:dyDescent="0.3">
      <c r="A13" s="1"/>
      <c r="B13" s="1"/>
      <c r="C13" s="1"/>
      <c r="D13" s="1"/>
      <c r="E13" s="1"/>
      <c r="F13" s="1"/>
      <c r="G13" s="1"/>
      <c r="H13" s="1"/>
      <c r="I13" s="1"/>
      <c r="J13" s="1"/>
      <c r="K13" s="1"/>
    </row>
    <row r="14" spans="1:11" ht="14.4" customHeight="1" x14ac:dyDescent="0.3">
      <c r="A14" s="148" t="s">
        <v>229</v>
      </c>
      <c r="B14" s="149"/>
      <c r="C14" s="149"/>
      <c r="D14" s="149"/>
      <c r="E14" s="149"/>
      <c r="F14" s="149"/>
      <c r="G14" s="149"/>
      <c r="H14" s="149"/>
      <c r="I14" s="149"/>
      <c r="J14" s="149"/>
      <c r="K14" s="150"/>
    </row>
    <row r="15" spans="1:11" ht="49.5" customHeight="1" x14ac:dyDescent="0.3">
      <c r="A15" s="213" t="s">
        <v>119</v>
      </c>
      <c r="B15" s="214"/>
      <c r="C15" s="214"/>
      <c r="D15" s="214"/>
      <c r="E15" s="214"/>
      <c r="F15" s="214"/>
      <c r="G15" s="214"/>
      <c r="H15" s="214"/>
      <c r="I15" s="214"/>
      <c r="J15" s="214"/>
      <c r="K15" s="215"/>
    </row>
    <row r="17" spans="1:1" x14ac:dyDescent="0.3">
      <c r="A17" s="10"/>
    </row>
    <row r="18" spans="1:1" x14ac:dyDescent="0.3">
      <c r="A18" s="13"/>
    </row>
  </sheetData>
  <mergeCells count="9">
    <mergeCell ref="A2:A4"/>
    <mergeCell ref="A8:K8"/>
    <mergeCell ref="A7:K7"/>
    <mergeCell ref="A6:K6"/>
    <mergeCell ref="A15:K15"/>
    <mergeCell ref="A10:K10"/>
    <mergeCell ref="A11:K11"/>
    <mergeCell ref="A12:K12"/>
    <mergeCell ref="A14:K14"/>
  </mergeCells>
  <phoneticPr fontId="5" type="noConversion"/>
  <pageMargins left="0.25" right="0.25" top="0.75" bottom="0.75" header="0.3" footer="0.3"/>
  <pageSetup paperSize="9" fitToHeight="0" orientation="landscape" r:id="rId1"/>
  <headerFooter>
    <oddHeader>&amp;C&amp;"-,Grassetto"&amp;14AREA STRATEGICA DIDATTICA E SERVIZI ALLE STUDENTESSE E AGLI STUDENTI</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EE889-2ECF-4A50-B6D5-8818AD1FCA1B}">
  <sheetPr>
    <pageSetUpPr fitToPage="1"/>
  </sheetPr>
  <dimension ref="A1:K17"/>
  <sheetViews>
    <sheetView view="pageBreakPreview" zoomScale="106" zoomScaleNormal="110" zoomScaleSheetLayoutView="106" zoomScalePageLayoutView="90" workbookViewId="0">
      <selection activeCell="B28" sqref="B28"/>
    </sheetView>
  </sheetViews>
  <sheetFormatPr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0" width="11.44140625" customWidth="1"/>
    <col min="11" max="11" width="14.44140625" customWidth="1"/>
    <col min="12" max="12" width="12.33203125" customWidth="1"/>
  </cols>
  <sheetData>
    <row r="1" spans="1:11" ht="28.5" customHeight="1" x14ac:dyDescent="0.3">
      <c r="A1" s="2" t="s">
        <v>7</v>
      </c>
      <c r="B1" s="2" t="s">
        <v>8</v>
      </c>
      <c r="C1" s="2" t="s">
        <v>9</v>
      </c>
      <c r="D1" s="3" t="s">
        <v>10</v>
      </c>
      <c r="E1" s="3" t="s">
        <v>11</v>
      </c>
      <c r="F1" s="3" t="s">
        <v>12</v>
      </c>
      <c r="G1" s="3" t="s">
        <v>13</v>
      </c>
      <c r="H1" s="3" t="s">
        <v>14</v>
      </c>
      <c r="I1" s="3" t="s">
        <v>15</v>
      </c>
      <c r="J1" s="3" t="s">
        <v>17</v>
      </c>
      <c r="K1" s="3" t="s">
        <v>16</v>
      </c>
    </row>
    <row r="2" spans="1:11" ht="24" x14ac:dyDescent="0.3">
      <c r="A2" s="186" t="s">
        <v>5</v>
      </c>
      <c r="B2" s="51" t="s">
        <v>120</v>
      </c>
      <c r="C2" s="38" t="s">
        <v>198</v>
      </c>
      <c r="D2" s="4" t="s">
        <v>122</v>
      </c>
      <c r="E2" s="4" t="s">
        <v>26</v>
      </c>
      <c r="F2" s="4">
        <v>12</v>
      </c>
      <c r="G2" s="37">
        <v>13</v>
      </c>
      <c r="H2" s="4">
        <v>8</v>
      </c>
      <c r="I2" s="4">
        <v>2</v>
      </c>
      <c r="J2" s="105" t="s">
        <v>185</v>
      </c>
      <c r="K2" s="27" t="s">
        <v>226</v>
      </c>
    </row>
    <row r="3" spans="1:11" ht="24" x14ac:dyDescent="0.3">
      <c r="A3" s="216"/>
      <c r="B3" s="51" t="s">
        <v>121</v>
      </c>
      <c r="C3" s="41" t="s">
        <v>186</v>
      </c>
      <c r="D3" s="4" t="s">
        <v>25</v>
      </c>
      <c r="E3" s="4" t="s">
        <v>26</v>
      </c>
      <c r="F3" s="52">
        <v>43.07</v>
      </c>
      <c r="G3" s="53">
        <v>40.119999999999997</v>
      </c>
      <c r="H3" s="54">
        <v>41.12</v>
      </c>
      <c r="I3" s="54">
        <v>39.92</v>
      </c>
      <c r="J3" s="105" t="s">
        <v>187</v>
      </c>
      <c r="K3" s="27" t="s">
        <v>226</v>
      </c>
    </row>
    <row r="4" spans="1:11" ht="27" customHeight="1" x14ac:dyDescent="0.3">
      <c r="A4" s="216"/>
      <c r="B4" s="51" t="s">
        <v>123</v>
      </c>
      <c r="C4" s="66" t="s">
        <v>199</v>
      </c>
      <c r="D4" s="4"/>
      <c r="E4" s="4"/>
      <c r="F4" s="4">
        <v>2</v>
      </c>
      <c r="G4" s="4"/>
      <c r="H4" s="4"/>
      <c r="I4" s="4"/>
      <c r="J4" s="105" t="s">
        <v>200</v>
      </c>
      <c r="K4" s="27" t="s">
        <v>226</v>
      </c>
    </row>
    <row r="5" spans="1:11" ht="54.75" customHeight="1" x14ac:dyDescent="0.3">
      <c r="A5" s="216"/>
      <c r="B5" s="51" t="s">
        <v>124</v>
      </c>
      <c r="C5" s="66" t="s">
        <v>125</v>
      </c>
      <c r="D5" s="4" t="s">
        <v>126</v>
      </c>
      <c r="E5" s="4" t="s">
        <v>127</v>
      </c>
      <c r="F5" s="4">
        <v>769</v>
      </c>
      <c r="G5" s="4">
        <v>744</v>
      </c>
      <c r="H5" s="4">
        <v>603</v>
      </c>
      <c r="I5" s="4">
        <v>545</v>
      </c>
      <c r="J5" s="105" t="s">
        <v>185</v>
      </c>
      <c r="K5" s="4" t="s">
        <v>217</v>
      </c>
    </row>
    <row r="6" spans="1:11" x14ac:dyDescent="0.3">
      <c r="A6" s="221"/>
      <c r="B6" s="221"/>
      <c r="C6" s="221"/>
      <c r="D6" s="221"/>
      <c r="E6" s="221"/>
      <c r="F6" s="221"/>
      <c r="G6" s="221"/>
      <c r="H6" s="221"/>
      <c r="I6" s="221"/>
      <c r="J6" s="221"/>
      <c r="K6" s="221"/>
    </row>
    <row r="7" spans="1:11" ht="14.4" customHeight="1" x14ac:dyDescent="0.3">
      <c r="A7" s="167" t="s">
        <v>34</v>
      </c>
      <c r="B7" s="168"/>
      <c r="C7" s="168"/>
      <c r="D7" s="168"/>
      <c r="E7" s="168"/>
      <c r="F7" s="168"/>
      <c r="G7" s="168"/>
      <c r="H7" s="168"/>
      <c r="I7" s="168"/>
      <c r="J7" s="168"/>
      <c r="K7" s="174"/>
    </row>
    <row r="8" spans="1:11" ht="28.5" customHeight="1" x14ac:dyDescent="0.3">
      <c r="A8" s="151" t="s">
        <v>128</v>
      </c>
      <c r="B8" s="152"/>
      <c r="C8" s="152"/>
      <c r="D8" s="152"/>
      <c r="E8" s="152"/>
      <c r="F8" s="152"/>
      <c r="G8" s="152"/>
      <c r="H8" s="152"/>
      <c r="I8" s="152"/>
      <c r="J8" s="152"/>
      <c r="K8" s="153"/>
    </row>
    <row r="9" spans="1:11" ht="14.4" customHeight="1" x14ac:dyDescent="0.3">
      <c r="A9" s="188" t="s">
        <v>36</v>
      </c>
      <c r="B9" s="189"/>
      <c r="C9" s="189"/>
      <c r="D9" s="189"/>
      <c r="E9" s="189"/>
      <c r="F9" s="189"/>
      <c r="G9" s="189"/>
      <c r="H9" s="189"/>
      <c r="I9" s="189"/>
      <c r="J9" s="189"/>
      <c r="K9" s="190"/>
    </row>
    <row r="11" spans="1:11" ht="14.4" customHeight="1" x14ac:dyDescent="0.3">
      <c r="A11" s="207" t="s">
        <v>37</v>
      </c>
      <c r="B11" s="169"/>
      <c r="C11" s="169"/>
      <c r="D11" s="169"/>
      <c r="E11" s="169"/>
      <c r="F11" s="169"/>
      <c r="G11" s="169"/>
      <c r="H11" s="169"/>
      <c r="I11" s="169"/>
      <c r="J11" s="169"/>
      <c r="K11" s="208"/>
    </row>
    <row r="12" spans="1:11" ht="14.4" customHeight="1" x14ac:dyDescent="0.3">
      <c r="A12" s="176" t="s">
        <v>39</v>
      </c>
      <c r="B12" s="177"/>
      <c r="C12" s="177"/>
      <c r="D12" s="177"/>
      <c r="E12" s="177"/>
      <c r="F12" s="177"/>
      <c r="G12" s="177"/>
      <c r="H12" s="177"/>
      <c r="I12" s="177"/>
      <c r="J12" s="177"/>
      <c r="K12" s="220"/>
    </row>
    <row r="13" spans="1:11" ht="14.4" customHeight="1" x14ac:dyDescent="0.3">
      <c r="A13" s="157" t="s">
        <v>108</v>
      </c>
      <c r="B13" s="158"/>
      <c r="C13" s="158"/>
      <c r="D13" s="158"/>
      <c r="E13" s="158"/>
      <c r="F13" s="158"/>
      <c r="G13" s="158"/>
      <c r="H13" s="158"/>
      <c r="I13" s="158"/>
      <c r="J13" s="158"/>
      <c r="K13" s="159"/>
    </row>
    <row r="14" spans="1:11" ht="14.4" customHeight="1" x14ac:dyDescent="0.3">
      <c r="A14" s="154" t="s">
        <v>129</v>
      </c>
      <c r="B14" s="155"/>
      <c r="C14" s="155"/>
      <c r="D14" s="155"/>
      <c r="E14" s="155"/>
      <c r="F14" s="155"/>
      <c r="G14" s="155"/>
      <c r="H14" s="155"/>
      <c r="I14" s="155"/>
      <c r="J14" s="155"/>
      <c r="K14" s="156"/>
    </row>
    <row r="16" spans="1:11" ht="14.4" customHeight="1" x14ac:dyDescent="0.3">
      <c r="A16" s="148" t="s">
        <v>229</v>
      </c>
      <c r="B16" s="149"/>
      <c r="C16" s="149"/>
      <c r="D16" s="149"/>
      <c r="E16" s="149"/>
      <c r="F16" s="149"/>
      <c r="G16" s="149"/>
      <c r="H16" s="149"/>
      <c r="I16" s="149"/>
      <c r="J16" s="149"/>
      <c r="K16" s="150"/>
    </row>
    <row r="17" spans="1:11" ht="117.75" customHeight="1" x14ac:dyDescent="0.3">
      <c r="A17" s="217" t="s">
        <v>130</v>
      </c>
      <c r="B17" s="218"/>
      <c r="C17" s="218"/>
      <c r="D17" s="218"/>
      <c r="E17" s="218"/>
      <c r="F17" s="218"/>
      <c r="G17" s="218"/>
      <c r="H17" s="218"/>
      <c r="I17" s="218"/>
      <c r="J17" s="218"/>
      <c r="K17" s="219"/>
    </row>
  </sheetData>
  <mergeCells count="11">
    <mergeCell ref="A2:A5"/>
    <mergeCell ref="A17:K17"/>
    <mergeCell ref="A16:K16"/>
    <mergeCell ref="A14:K14"/>
    <mergeCell ref="A13:K13"/>
    <mergeCell ref="A12:K12"/>
    <mergeCell ref="A11:K11"/>
    <mergeCell ref="A9:K9"/>
    <mergeCell ref="A8:K8"/>
    <mergeCell ref="A7:K7"/>
    <mergeCell ref="A6:K6"/>
  </mergeCells>
  <phoneticPr fontId="5" type="noConversion"/>
  <pageMargins left="0.25" right="0.25" top="0.75" bottom="0.75" header="0.3" footer="0.3"/>
  <pageSetup paperSize="9" fitToHeight="0" orientation="landscape" r:id="rId1"/>
  <headerFooter>
    <oddHeader>&amp;C&amp;"-,Grassetto"&amp;14AREA STRATEGICA DIDATTICA E SERVIZI ALLE STUDENTESSE E AGLI STUDENTI</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6828-E783-4D32-9C0E-19A28D9DB0F1}">
  <sheetPr>
    <pageSetUpPr fitToPage="1"/>
  </sheetPr>
  <dimension ref="A1:M19"/>
  <sheetViews>
    <sheetView view="pageBreakPreview" zoomScaleNormal="100" zoomScaleSheetLayoutView="100" zoomScalePageLayoutView="110" workbookViewId="0">
      <selection activeCell="O9" sqref="O9"/>
    </sheetView>
  </sheetViews>
  <sheetFormatPr defaultRowHeight="14.4" x14ac:dyDescent="0.3"/>
  <cols>
    <col min="1" max="1" width="14.44140625" customWidth="1"/>
    <col min="2" max="2" width="8.44140625" customWidth="1"/>
    <col min="3" max="3" width="57.44140625" customWidth="1"/>
    <col min="4" max="5" width="14.44140625" hidden="1" customWidth="1"/>
    <col min="6" max="6" width="14.44140625" customWidth="1"/>
    <col min="7" max="9" width="14.44140625" hidden="1" customWidth="1"/>
    <col min="10" max="10" width="33.33203125" customWidth="1"/>
    <col min="11" max="11" width="19.109375" customWidth="1"/>
  </cols>
  <sheetData>
    <row r="1" spans="1:13" ht="36.9" customHeight="1" x14ac:dyDescent="0.3">
      <c r="A1" s="15" t="s">
        <v>7</v>
      </c>
      <c r="B1" s="2" t="s">
        <v>8</v>
      </c>
      <c r="C1" s="2" t="s">
        <v>9</v>
      </c>
      <c r="D1" s="3" t="s">
        <v>10</v>
      </c>
      <c r="E1" s="3" t="s">
        <v>11</v>
      </c>
      <c r="F1" s="3" t="s">
        <v>12</v>
      </c>
      <c r="G1" s="3" t="s">
        <v>13</v>
      </c>
      <c r="H1" s="3" t="s">
        <v>14</v>
      </c>
      <c r="I1" s="3" t="s">
        <v>15</v>
      </c>
      <c r="J1" s="3" t="s">
        <v>17</v>
      </c>
      <c r="K1" s="3" t="s">
        <v>16</v>
      </c>
    </row>
    <row r="2" spans="1:13" ht="60" x14ac:dyDescent="0.3">
      <c r="A2" s="212" t="s">
        <v>231</v>
      </c>
      <c r="B2" s="21" t="s">
        <v>131</v>
      </c>
      <c r="C2" s="24" t="s">
        <v>132</v>
      </c>
      <c r="D2" s="27" t="s">
        <v>25</v>
      </c>
      <c r="E2" s="27" t="s">
        <v>26</v>
      </c>
      <c r="F2" s="92">
        <f>AVERAGE(G2:I2)</f>
        <v>0.43159600343565135</v>
      </c>
      <c r="G2" s="92">
        <f>1276/3187</f>
        <v>0.40037652965171006</v>
      </c>
      <c r="H2" s="91">
        <f>1300/3003</f>
        <v>0.4329004329004329</v>
      </c>
      <c r="I2" s="91">
        <f>1295/2806</f>
        <v>0.46151104775481111</v>
      </c>
      <c r="J2" s="33" t="s">
        <v>176</v>
      </c>
      <c r="K2" s="33" t="s">
        <v>227</v>
      </c>
      <c r="M2" s="39"/>
    </row>
    <row r="3" spans="1:13" ht="24" x14ac:dyDescent="0.3">
      <c r="A3" s="212"/>
      <c r="B3" s="21" t="s">
        <v>133</v>
      </c>
      <c r="C3" s="20" t="s">
        <v>134</v>
      </c>
      <c r="D3" s="27" t="s">
        <v>25</v>
      </c>
      <c r="E3" s="27" t="s">
        <v>26</v>
      </c>
      <c r="F3" s="93">
        <f>1660/3651</f>
        <v>0.4546699534374144</v>
      </c>
      <c r="G3" s="93">
        <f>1422/3697</f>
        <v>0.38463619150662698</v>
      </c>
      <c r="H3" s="55">
        <f>1426/3977</f>
        <v>0.35856172994719637</v>
      </c>
      <c r="I3" s="55">
        <f>1463/4024</f>
        <v>0.36356858846918488</v>
      </c>
      <c r="J3" s="33" t="s">
        <v>188</v>
      </c>
      <c r="K3" s="33" t="s">
        <v>135</v>
      </c>
      <c r="M3" s="56"/>
    </row>
    <row r="4" spans="1:13" ht="60" x14ac:dyDescent="0.3">
      <c r="A4" s="212"/>
      <c r="B4" s="21" t="s">
        <v>136</v>
      </c>
      <c r="C4" s="24" t="s">
        <v>137</v>
      </c>
      <c r="D4" s="27" t="s">
        <v>138</v>
      </c>
      <c r="E4" s="27" t="s">
        <v>139</v>
      </c>
      <c r="F4" s="33">
        <f>AVERAGE(G4:I4)</f>
        <v>24.571605964519822</v>
      </c>
      <c r="G4" s="33">
        <f>23560/959</f>
        <v>24.567257559958289</v>
      </c>
      <c r="H4" s="33">
        <f>23547/965</f>
        <v>24.401036269430051</v>
      </c>
      <c r="I4" s="33">
        <f>23138/935</f>
        <v>24.746524064171123</v>
      </c>
      <c r="J4" s="33" t="s">
        <v>176</v>
      </c>
      <c r="K4" s="33" t="s">
        <v>227</v>
      </c>
      <c r="M4" s="39"/>
    </row>
    <row r="5" spans="1:13" ht="60" x14ac:dyDescent="0.3">
      <c r="A5" s="212"/>
      <c r="B5" s="21" t="s">
        <v>140</v>
      </c>
      <c r="C5" s="24" t="s">
        <v>141</v>
      </c>
      <c r="D5" s="27" t="s">
        <v>142</v>
      </c>
      <c r="E5" s="27" t="s">
        <v>26</v>
      </c>
      <c r="F5" s="33">
        <f>AVERAGE(G5:I5)</f>
        <v>0.33379195263051037</v>
      </c>
      <c r="G5" s="33">
        <f>1534/4773</f>
        <v>0.32139115860046091</v>
      </c>
      <c r="H5" s="33">
        <f>1531/4635</f>
        <v>0.33031283710895359</v>
      </c>
      <c r="I5" s="33">
        <f>1705/4876</f>
        <v>0.34967186218211649</v>
      </c>
      <c r="J5" s="33" t="s">
        <v>176</v>
      </c>
      <c r="K5" s="33" t="s">
        <v>227</v>
      </c>
      <c r="M5" s="39"/>
    </row>
    <row r="6" spans="1:13" ht="48" x14ac:dyDescent="0.3">
      <c r="A6" s="212"/>
      <c r="B6" s="21" t="s">
        <v>143</v>
      </c>
      <c r="C6" s="24" t="s">
        <v>201</v>
      </c>
      <c r="D6" s="4" t="s">
        <v>211</v>
      </c>
      <c r="E6" s="27"/>
      <c r="F6" s="4" t="s">
        <v>179</v>
      </c>
      <c r="G6" s="4"/>
      <c r="H6" s="4"/>
      <c r="I6" s="4"/>
      <c r="J6" s="33" t="s">
        <v>218</v>
      </c>
      <c r="K6" s="33" t="s">
        <v>180</v>
      </c>
    </row>
    <row r="7" spans="1:13" ht="48" x14ac:dyDescent="0.3">
      <c r="A7" s="212"/>
      <c r="B7" s="21" t="s">
        <v>144</v>
      </c>
      <c r="C7" s="24" t="s">
        <v>145</v>
      </c>
      <c r="D7" s="27" t="s">
        <v>146</v>
      </c>
      <c r="E7" s="27" t="s">
        <v>26</v>
      </c>
      <c r="F7" s="109">
        <f>AVERAGE(G7:I7)</f>
        <v>13938.666666666666</v>
      </c>
      <c r="G7" s="94">
        <v>14419</v>
      </c>
      <c r="H7" s="32">
        <v>13890</v>
      </c>
      <c r="I7" s="32">
        <v>13507</v>
      </c>
      <c r="J7" s="33" t="s">
        <v>219</v>
      </c>
      <c r="K7" s="33" t="s">
        <v>228</v>
      </c>
      <c r="M7" s="65"/>
    </row>
    <row r="8" spans="1:13" x14ac:dyDescent="0.3">
      <c r="A8" s="5"/>
      <c r="B8" s="5"/>
      <c r="D8" s="6"/>
      <c r="E8" s="6"/>
      <c r="F8" s="6"/>
      <c r="G8" s="6"/>
      <c r="H8" s="6"/>
      <c r="I8" s="6"/>
      <c r="J8" s="6"/>
      <c r="K8" s="6"/>
    </row>
    <row r="9" spans="1:13" x14ac:dyDescent="0.3">
      <c r="A9" s="167" t="s">
        <v>34</v>
      </c>
      <c r="B9" s="168"/>
      <c r="C9" s="168"/>
      <c r="D9" s="168"/>
      <c r="E9" s="168"/>
      <c r="F9" s="168"/>
      <c r="G9" s="168"/>
      <c r="H9" s="168"/>
      <c r="I9" s="168"/>
      <c r="J9" s="168"/>
      <c r="K9" s="174"/>
    </row>
    <row r="10" spans="1:13" x14ac:dyDescent="0.3">
      <c r="A10" s="151" t="s">
        <v>147</v>
      </c>
      <c r="B10" s="152"/>
      <c r="C10" s="152"/>
      <c r="D10" s="152"/>
      <c r="E10" s="152"/>
      <c r="F10" s="152"/>
      <c r="G10" s="152"/>
      <c r="H10" s="152"/>
      <c r="I10" s="152"/>
      <c r="J10" s="152"/>
      <c r="K10" s="153"/>
    </row>
    <row r="11" spans="1:13" x14ac:dyDescent="0.3">
      <c r="A11" s="5"/>
      <c r="B11" s="5"/>
      <c r="C11" s="5"/>
      <c r="D11" s="6"/>
      <c r="E11" s="6"/>
      <c r="F11" s="6"/>
      <c r="G11" s="6"/>
      <c r="H11" s="6"/>
      <c r="I11" s="6"/>
      <c r="J11" s="6"/>
      <c r="K11" s="6"/>
    </row>
    <row r="12" spans="1:13" x14ac:dyDescent="0.3">
      <c r="A12" s="167" t="s">
        <v>37</v>
      </c>
      <c r="B12" s="168"/>
      <c r="C12" s="168"/>
      <c r="D12" s="168"/>
      <c r="E12" s="168"/>
      <c r="F12" s="168"/>
      <c r="G12" s="168"/>
      <c r="H12" s="168"/>
      <c r="I12" s="168"/>
      <c r="J12" s="168"/>
      <c r="K12" s="174"/>
    </row>
    <row r="13" spans="1:13" x14ac:dyDescent="0.3">
      <c r="A13" s="176" t="s">
        <v>38</v>
      </c>
      <c r="B13" s="177"/>
      <c r="C13" s="177"/>
      <c r="D13" s="177"/>
      <c r="E13" s="177"/>
      <c r="F13" s="177"/>
      <c r="G13" s="177"/>
      <c r="H13" s="177"/>
      <c r="I13" s="177"/>
      <c r="J13" s="177"/>
      <c r="K13" s="220"/>
    </row>
    <row r="14" spans="1:13" x14ac:dyDescent="0.3">
      <c r="A14" s="157" t="s">
        <v>148</v>
      </c>
      <c r="B14" s="158"/>
      <c r="C14" s="158"/>
      <c r="D14" s="158"/>
      <c r="E14" s="158"/>
      <c r="F14" s="158"/>
      <c r="G14" s="158"/>
      <c r="H14" s="158"/>
      <c r="I14" s="158"/>
      <c r="J14" s="158"/>
      <c r="K14" s="159"/>
    </row>
    <row r="15" spans="1:13" x14ac:dyDescent="0.3">
      <c r="A15" s="157" t="s">
        <v>108</v>
      </c>
      <c r="B15" s="158"/>
      <c r="C15" s="158"/>
      <c r="D15" s="158"/>
      <c r="E15" s="158"/>
      <c r="F15" s="158"/>
      <c r="G15" s="158"/>
      <c r="H15" s="158"/>
      <c r="I15" s="158"/>
      <c r="J15" s="158"/>
      <c r="K15" s="159"/>
    </row>
    <row r="16" spans="1:13" x14ac:dyDescent="0.3">
      <c r="A16" s="154" t="s">
        <v>149</v>
      </c>
      <c r="B16" s="155"/>
      <c r="C16" s="155"/>
      <c r="D16" s="155"/>
      <c r="E16" s="155"/>
      <c r="F16" s="155"/>
      <c r="G16" s="155"/>
      <c r="H16" s="155"/>
      <c r="I16" s="155"/>
      <c r="J16" s="155"/>
      <c r="K16" s="156"/>
    </row>
    <row r="17" spans="1:11" x14ac:dyDescent="0.3">
      <c r="A17" s="9"/>
      <c r="B17" s="9"/>
      <c r="C17" s="1"/>
      <c r="D17" s="1"/>
      <c r="E17" s="1"/>
      <c r="F17" s="1"/>
      <c r="G17" s="1"/>
      <c r="H17" s="1"/>
      <c r="I17" s="1"/>
      <c r="J17" s="1"/>
      <c r="K17" s="1"/>
    </row>
    <row r="18" spans="1:11" ht="14.4" customHeight="1" x14ac:dyDescent="0.3">
      <c r="A18" s="148" t="s">
        <v>229</v>
      </c>
      <c r="B18" s="149"/>
      <c r="C18" s="149"/>
      <c r="D18" s="149"/>
      <c r="E18" s="149"/>
      <c r="F18" s="149"/>
      <c r="G18" s="149"/>
      <c r="H18" s="149"/>
      <c r="I18" s="149"/>
      <c r="J18" s="149"/>
      <c r="K18" s="150"/>
    </row>
    <row r="19" spans="1:11" ht="63.75" customHeight="1" x14ac:dyDescent="0.3">
      <c r="A19" s="151" t="s">
        <v>150</v>
      </c>
      <c r="B19" s="152"/>
      <c r="C19" s="152"/>
      <c r="D19" s="152"/>
      <c r="E19" s="152"/>
      <c r="F19" s="152"/>
      <c r="G19" s="152"/>
      <c r="H19" s="152"/>
      <c r="I19" s="152"/>
      <c r="J19" s="152"/>
      <c r="K19" s="153"/>
    </row>
  </sheetData>
  <mergeCells count="10">
    <mergeCell ref="A14:K14"/>
    <mergeCell ref="A18:K18"/>
    <mergeCell ref="A19:K19"/>
    <mergeCell ref="A15:K15"/>
    <mergeCell ref="A16:K16"/>
    <mergeCell ref="A2:A7"/>
    <mergeCell ref="A10:K10"/>
    <mergeCell ref="A9:K9"/>
    <mergeCell ref="A12:K12"/>
    <mergeCell ref="A13:K13"/>
  </mergeCells>
  <phoneticPr fontId="5" type="noConversion"/>
  <pageMargins left="0.25" right="0.25" top="0.75" bottom="0.75" header="0.3" footer="0.3"/>
  <pageSetup paperSize="9" scale="86" orientation="landscape" r:id="rId1"/>
  <headerFooter>
    <oddHeader>&amp;C&amp;"-,Grassetto"&amp;14AREA STRATEGICA DIDATTICA E SERVIZI ALLE STUDENTESSE E AGLI STUDENTI</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9f41a8a-f444-45ba-8305-e09d1828d716" xsi:nil="true"/>
    <lcf76f155ced4ddcb4097134ff3c332f xmlns="e4a995de-2d37-43d6-afd4-c99ec5edb44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CD0E8A726DCAD4797438BE803D6A9E7" ma:contentTypeVersion="10" ma:contentTypeDescription="Creare un nuovo documento." ma:contentTypeScope="" ma:versionID="97277ded0821db259d60b7e28a480587">
  <xsd:schema xmlns:xsd="http://www.w3.org/2001/XMLSchema" xmlns:xs="http://www.w3.org/2001/XMLSchema" xmlns:p="http://schemas.microsoft.com/office/2006/metadata/properties" xmlns:ns2="e4a995de-2d37-43d6-afd4-c99ec5edb440" xmlns:ns3="d9f41a8a-f444-45ba-8305-e09d1828d716" targetNamespace="http://schemas.microsoft.com/office/2006/metadata/properties" ma:root="true" ma:fieldsID="3f2c8a434768e12b1866aa0f3785b834" ns2:_="" ns3:_="">
    <xsd:import namespace="e4a995de-2d37-43d6-afd4-c99ec5edb440"/>
    <xsd:import namespace="d9f41a8a-f444-45ba-8305-e09d1828d71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a995de-2d37-43d6-afd4-c99ec5edb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f41a8a-f444-45ba-8305-e09d1828d71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5bdc32a-27f6-492c-bf23-293c013b7f3a}" ma:internalName="TaxCatchAll" ma:showField="CatchAllData" ma:web="d9f41a8a-f444-45ba-8305-e09d1828d7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E80654-A79E-46A3-9212-B34D8358F5F4}">
  <ds:schemaRefs>
    <ds:schemaRef ds:uri="http://schemas.microsoft.com/office/2006/metadata/properties"/>
    <ds:schemaRef ds:uri="http://schemas.microsoft.com/office/infopath/2007/PartnerControls"/>
    <ds:schemaRef ds:uri="d9f41a8a-f444-45ba-8305-e09d1828d716"/>
    <ds:schemaRef ds:uri="e4a995de-2d37-43d6-afd4-c99ec5edb440"/>
  </ds:schemaRefs>
</ds:datastoreItem>
</file>

<file path=customXml/itemProps2.xml><?xml version="1.0" encoding="utf-8"?>
<ds:datastoreItem xmlns:ds="http://schemas.openxmlformats.org/officeDocument/2006/customXml" ds:itemID="{494867DD-11D3-466D-BFE7-E14218471FEA}">
  <ds:schemaRefs>
    <ds:schemaRef ds:uri="http://schemas.microsoft.com/sharepoint/v3/contenttype/forms"/>
  </ds:schemaRefs>
</ds:datastoreItem>
</file>

<file path=customXml/itemProps3.xml><?xml version="1.0" encoding="utf-8"?>
<ds:datastoreItem xmlns:ds="http://schemas.openxmlformats.org/officeDocument/2006/customXml" ds:itemID="{C5C6F943-1C77-4E8B-A7A0-49A97C53D8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a995de-2d37-43d6-afd4-c99ec5edb440"/>
    <ds:schemaRef ds:uri="d9f41a8a-f444-45ba-8305-e09d1828d7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29</vt:i4>
      </vt:variant>
      <vt:variant>
        <vt:lpstr>Intervalli denominati</vt:lpstr>
      </vt:variant>
      <vt:variant>
        <vt:i4>1</vt:i4>
      </vt:variant>
    </vt:vector>
  </HeadingPairs>
  <TitlesOfParts>
    <vt:vector size="30" baseType="lpstr">
      <vt:lpstr>D1</vt:lpstr>
      <vt:lpstr>D2</vt:lpstr>
      <vt:lpstr>D3</vt:lpstr>
      <vt:lpstr>D4</vt:lpstr>
      <vt:lpstr>D5</vt:lpstr>
      <vt:lpstr>D6</vt:lpstr>
      <vt:lpstr>D7</vt:lpstr>
      <vt:lpstr>D8</vt:lpstr>
      <vt:lpstr>D9</vt:lpstr>
      <vt:lpstr>D10</vt:lpstr>
      <vt:lpstr>D11</vt:lpstr>
      <vt:lpstr>R1</vt:lpstr>
      <vt:lpstr>R2</vt:lpstr>
      <vt:lpstr>R3</vt:lpstr>
      <vt:lpstr>R4</vt:lpstr>
      <vt:lpstr>R5</vt:lpstr>
      <vt:lpstr>AT1</vt:lpstr>
      <vt:lpstr>AT2</vt:lpstr>
      <vt:lpstr>AT3</vt:lpstr>
      <vt:lpstr>AT4</vt:lpstr>
      <vt:lpstr>AT5</vt:lpstr>
      <vt:lpstr>AT6</vt:lpstr>
      <vt:lpstr>TM1</vt:lpstr>
      <vt:lpstr>TM2</vt:lpstr>
      <vt:lpstr>TM3</vt:lpstr>
      <vt:lpstr>TM4</vt:lpstr>
      <vt:lpstr>TM5</vt:lpstr>
      <vt:lpstr>TM6</vt:lpstr>
      <vt:lpstr>TM7</vt:lpstr>
      <vt:lpstr>'TM1'!Area_stampa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cp:lastPrinted>2022-06-17T10:57:34Z</cp:lastPrinted>
  <dcterms:created xsi:type="dcterms:W3CDTF">2022-02-15T09:31:12Z</dcterms:created>
  <dcterms:modified xsi:type="dcterms:W3CDTF">2023-06-20T09:49:17Z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0x010100ACD0E8A726DCAD4797438BE803D6A9E7</vt:lpwstr>
  </property>
  <property fmtid="{D5CDD505-2E9C-101B-9397-08002B2CF9AE}" pid="3" name="MediaServiceImageTags">
    <vt:lpwstr/>
  </property>
</Properties>
</file>