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 Micocci\Desktop\Università e Convegni\2020 - 2021\"/>
    </mc:Choice>
  </mc:AlternateContent>
  <xr:revisionPtr revIDLastSave="0" documentId="13_ncr:1_{7F169476-89DF-4B5D-B854-01A73A591F26}" xr6:coauthVersionLast="45" xr6:coauthVersionMax="45" xr10:uidLastSave="{00000000-0000-0000-0000-000000000000}"/>
  <bookViews>
    <workbookView xWindow="69720" yWindow="-120" windowWidth="29040" windowHeight="15840" firstSheet="2" activeTab="7" xr2:uid="{A02E8591-7592-4C17-A51C-9730C767A9D2}"/>
  </bookViews>
  <sheets>
    <sheet name="Costruzione dei Payoff" sheetId="4" r:id="rId1"/>
    <sheet name="CALL" sheetId="1" r:id="rId2"/>
    <sheet name="PUT" sheetId="2" r:id="rId3"/>
    <sheet name="Processo Binomiale del Prezzo" sheetId="3" r:id="rId4"/>
    <sheet name="Processo dei prezzi (2)" sheetId="5" r:id="rId5"/>
    <sheet name="Percorsi dei prezzi e dei payff" sheetId="8" r:id="rId6"/>
    <sheet name="Valore Call e Put T = 1" sheetId="6" r:id="rId7"/>
    <sheet name="Valore Call e Put T = 2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" i="7" l="1"/>
  <c r="M18" i="7"/>
  <c r="M16" i="7"/>
  <c r="M14" i="7"/>
  <c r="L17" i="7"/>
  <c r="L15" i="7"/>
  <c r="Q6" i="6"/>
  <c r="Q7" i="6" s="1"/>
  <c r="Q8" i="6" s="1"/>
  <c r="Q9" i="6" s="1"/>
  <c r="Q10" i="6" s="1"/>
  <c r="Q11" i="6" s="1"/>
  <c r="Q12" i="6" s="1"/>
  <c r="Q5" i="6"/>
  <c r="N10" i="6"/>
  <c r="N11" i="6" s="1"/>
  <c r="N12" i="6" s="1"/>
  <c r="N6" i="6"/>
  <c r="N7" i="6" s="1"/>
  <c r="N8" i="6" s="1"/>
  <c r="N9" i="6" s="1"/>
  <c r="N5" i="6"/>
  <c r="H27" i="8"/>
  <c r="H25" i="8"/>
  <c r="H23" i="8"/>
  <c r="G26" i="8"/>
  <c r="G24" i="8"/>
  <c r="F7" i="8"/>
  <c r="G8" i="8"/>
  <c r="G17" i="8" s="1"/>
  <c r="G6" i="8"/>
  <c r="H7" i="8" s="1"/>
  <c r="H16" i="8" s="1"/>
  <c r="F29" i="7"/>
  <c r="H9" i="7"/>
  <c r="H18" i="7" s="1"/>
  <c r="H7" i="7"/>
  <c r="H16" i="7" s="1"/>
  <c r="G8" i="7"/>
  <c r="G17" i="7" s="1"/>
  <c r="G6" i="7"/>
  <c r="H5" i="7" s="1"/>
  <c r="H14" i="7" s="1"/>
  <c r="C9" i="7"/>
  <c r="C10" i="7" s="1"/>
  <c r="H27" i="7" s="1"/>
  <c r="K12" i="6"/>
  <c r="K6" i="6"/>
  <c r="K7" i="6" s="1"/>
  <c r="K8" i="6" s="1"/>
  <c r="K9" i="6" s="1"/>
  <c r="K10" i="6" s="1"/>
  <c r="K11" i="6" s="1"/>
  <c r="K5" i="6"/>
  <c r="G12" i="6"/>
  <c r="G15" i="6"/>
  <c r="G14" i="6"/>
  <c r="G11" i="6"/>
  <c r="C15" i="6"/>
  <c r="C14" i="6"/>
  <c r="C11" i="6"/>
  <c r="C12" i="6" s="1"/>
  <c r="G26" i="7" l="1"/>
  <c r="H23" i="7"/>
  <c r="H29" i="7" s="1"/>
  <c r="G15" i="7"/>
  <c r="H25" i="7"/>
  <c r="G24" i="7"/>
  <c r="G29" i="7" s="1"/>
  <c r="C20" i="6"/>
  <c r="C19" i="6"/>
  <c r="H5" i="8"/>
  <c r="H14" i="8" s="1"/>
  <c r="H9" i="8"/>
  <c r="H18" i="8" s="1"/>
  <c r="G15" i="8"/>
  <c r="C17" i="6"/>
  <c r="G17" i="6"/>
  <c r="C13" i="7" l="1"/>
  <c r="C22" i="6"/>
  <c r="C23" i="6"/>
  <c r="E25" i="5" l="1"/>
  <c r="E23" i="5"/>
  <c r="E21" i="5"/>
  <c r="D24" i="5"/>
  <c r="D22" i="5"/>
  <c r="E14" i="5"/>
  <c r="E12" i="5"/>
  <c r="E10" i="5"/>
  <c r="D13" i="5"/>
  <c r="D11" i="5"/>
  <c r="E26" i="1"/>
  <c r="E27" i="1"/>
  <c r="E28" i="1"/>
  <c r="E29" i="1"/>
  <c r="E30" i="1"/>
  <c r="E25" i="1"/>
  <c r="E16" i="1"/>
  <c r="E17" i="1"/>
  <c r="E18" i="1"/>
  <c r="E19" i="1"/>
  <c r="E20" i="1"/>
  <c r="E21" i="1"/>
  <c r="E22" i="1"/>
  <c r="E23" i="1"/>
  <c r="E24" i="1"/>
  <c r="E15" i="1"/>
  <c r="J13" i="3"/>
  <c r="J11" i="3"/>
  <c r="J9" i="3"/>
  <c r="I12" i="3"/>
  <c r="I10" i="3"/>
  <c r="E13" i="3"/>
  <c r="E11" i="3"/>
  <c r="E9" i="3"/>
  <c r="D12" i="3"/>
  <c r="D10" i="3"/>
  <c r="C11" i="3"/>
  <c r="E27" i="2"/>
  <c r="E28" i="2"/>
  <c r="E29" i="2"/>
  <c r="D50" i="2" s="1"/>
  <c r="E50" i="2" s="1"/>
  <c r="E30" i="2"/>
  <c r="D51" i="2" s="1"/>
  <c r="E51" i="2" s="1"/>
  <c r="E26" i="2"/>
  <c r="D47" i="2" s="1"/>
  <c r="E47" i="2" s="1"/>
  <c r="E16" i="2"/>
  <c r="E17" i="2"/>
  <c r="E18" i="2"/>
  <c r="E19" i="2"/>
  <c r="D40" i="2" s="1"/>
  <c r="E40" i="2" s="1"/>
  <c r="E20" i="2"/>
  <c r="E21" i="2"/>
  <c r="E22" i="2"/>
  <c r="E23" i="2"/>
  <c r="D44" i="2" s="1"/>
  <c r="E44" i="2" s="1"/>
  <c r="E24" i="2"/>
  <c r="E25" i="2"/>
  <c r="E15" i="2"/>
  <c r="D38" i="2"/>
  <c r="E38" i="2" s="1"/>
  <c r="D42" i="2"/>
  <c r="E42" i="2" s="1"/>
  <c r="D46" i="2"/>
  <c r="E46" i="2" s="1"/>
  <c r="D48" i="2"/>
  <c r="E48" i="2" s="1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15" i="2"/>
  <c r="D49" i="2"/>
  <c r="E49" i="2" s="1"/>
  <c r="D45" i="2"/>
  <c r="E45" i="2" s="1"/>
  <c r="D43" i="2"/>
  <c r="E43" i="2" s="1"/>
  <c r="D41" i="2"/>
  <c r="E41" i="2" s="1"/>
  <c r="D39" i="2"/>
  <c r="E39" i="2" s="1"/>
  <c r="D37" i="2"/>
  <c r="E37" i="2" s="1"/>
  <c r="D36" i="2"/>
  <c r="E36" i="2" s="1"/>
  <c r="D37" i="1"/>
  <c r="E37" i="1" s="1"/>
  <c r="D38" i="1"/>
  <c r="E38" i="1" s="1"/>
  <c r="D39" i="1"/>
  <c r="E39" i="1" s="1"/>
  <c r="D40" i="1"/>
  <c r="E40" i="1" s="1"/>
  <c r="D41" i="1"/>
  <c r="E41" i="1" s="1"/>
  <c r="D42" i="1"/>
  <c r="E42" i="1" s="1"/>
  <c r="D43" i="1"/>
  <c r="E43" i="1" s="1"/>
  <c r="D44" i="1"/>
  <c r="E44" i="1" s="1"/>
  <c r="D45" i="1"/>
  <c r="E45" i="1" s="1"/>
  <c r="D46" i="1"/>
  <c r="E46" i="1" s="1"/>
  <c r="D47" i="1"/>
  <c r="E47" i="1" s="1"/>
  <c r="D48" i="1"/>
  <c r="E48" i="1" s="1"/>
  <c r="D49" i="1"/>
  <c r="E49" i="1" s="1"/>
  <c r="D50" i="1"/>
  <c r="E50" i="1" s="1"/>
  <c r="D51" i="1"/>
  <c r="E51" i="1" s="1"/>
  <c r="D36" i="1"/>
  <c r="E36" i="1" s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15" i="1"/>
</calcChain>
</file>

<file path=xl/sharedStrings.xml><?xml version="1.0" encoding="utf-8"?>
<sst xmlns="http://schemas.openxmlformats.org/spreadsheetml/2006/main" count="237" uniqueCount="130">
  <si>
    <t>Opzione CALL</t>
  </si>
  <si>
    <t>A(0) =</t>
  </si>
  <si>
    <t>K =</t>
  </si>
  <si>
    <t>T =</t>
  </si>
  <si>
    <t>6 mesi</t>
  </si>
  <si>
    <t>Calcoliamoci il PAYOFF di questa CALL a scadenza (T = 6m) al variare di A(T).</t>
  </si>
  <si>
    <t>Payoff di una CALL</t>
  </si>
  <si>
    <r>
      <t>C</t>
    </r>
    <r>
      <rPr>
        <vertAlign val="sub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= max(A</t>
    </r>
    <r>
      <rPr>
        <vertAlign val="sub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-K; 0)</t>
    </r>
  </si>
  <si>
    <r>
      <t>A</t>
    </r>
    <r>
      <rPr>
        <vertAlign val="subscript"/>
        <sz val="11"/>
        <color theme="1"/>
        <rFont val="Calibri"/>
        <family val="2"/>
        <scheme val="minor"/>
      </rPr>
      <t>T</t>
    </r>
  </si>
  <si>
    <t>neutralità tra esercizio e non</t>
  </si>
  <si>
    <r>
      <t>C</t>
    </r>
    <r>
      <rPr>
        <vertAlign val="sub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(buyer)</t>
    </r>
  </si>
  <si>
    <t>Risultato del seller</t>
  </si>
  <si>
    <r>
      <t>C</t>
    </r>
    <r>
      <rPr>
        <vertAlign val="sub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- C (buyer)</t>
    </r>
  </si>
  <si>
    <t>Opzione PUT</t>
  </si>
  <si>
    <t>prezzo di vendita prefissato</t>
  </si>
  <si>
    <t>Il comportamento del compratore della PUT dipende da A(T) ovvero il prezzo dell'azione in T = 6m</t>
  </si>
  <si>
    <t>Calcoliamoci il PAYOFF di questa PUT a scadenza (T = 6m) al variare di A(T).</t>
  </si>
  <si>
    <r>
      <t>P</t>
    </r>
    <r>
      <rPr>
        <vertAlign val="sub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= max(K - A</t>
    </r>
    <r>
      <rPr>
        <vertAlign val="sub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; 0)</t>
    </r>
  </si>
  <si>
    <r>
      <t>P</t>
    </r>
    <r>
      <rPr>
        <vertAlign val="sub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(buyer)</t>
    </r>
  </si>
  <si>
    <r>
      <t>P</t>
    </r>
    <r>
      <rPr>
        <vertAlign val="subscript"/>
        <sz val="11"/>
        <color theme="1"/>
        <rFont val="Calibri"/>
        <family val="2"/>
        <scheme val="minor"/>
      </rPr>
      <t xml:space="preserve">T </t>
    </r>
    <r>
      <rPr>
        <sz val="11"/>
        <color theme="1"/>
        <rFont val="Calibri"/>
        <family val="2"/>
        <scheme val="minor"/>
      </rPr>
      <t>- P (buyer)</t>
    </r>
  </si>
  <si>
    <t>A(0) = A =</t>
  </si>
  <si>
    <t>u =</t>
  </si>
  <si>
    <t>d =</t>
  </si>
  <si>
    <t>A(t)</t>
  </si>
  <si>
    <t>tempi t</t>
  </si>
  <si>
    <t>A</t>
  </si>
  <si>
    <t>Au</t>
  </si>
  <si>
    <t>Ad</t>
  </si>
  <si>
    <t>Auu</t>
  </si>
  <si>
    <t>Add</t>
  </si>
  <si>
    <t>Aud = Adu</t>
  </si>
  <si>
    <t>C(t)</t>
  </si>
  <si>
    <t>Max(Auu-K; 0)</t>
  </si>
  <si>
    <t>Max(Au-K; 0)</t>
  </si>
  <si>
    <t>Max(Ad-K; 0)</t>
  </si>
  <si>
    <t>Max(Aud-K; 0)=Max(Adu-K; 0)</t>
  </si>
  <si>
    <t>Max(Add-K; 0)</t>
  </si>
  <si>
    <t>Albero dei Prezzi</t>
  </si>
  <si>
    <t>Albero dei Payoff</t>
  </si>
  <si>
    <t>Payoff Opzioni CALL e PUT</t>
  </si>
  <si>
    <t>Prezzo di esercizio / Strike Price / Prezzo Strike</t>
  </si>
  <si>
    <t>Prezzo di mercato (borsa) all'epoca 0 del titolo azionario sottostante l'opzione</t>
  </si>
  <si>
    <t>Scadenza dell'opzione</t>
  </si>
  <si>
    <t>Opzioni EUROPEE</t>
  </si>
  <si>
    <t>A(T) =</t>
  </si>
  <si>
    <t>Prezzo di mercato (borsa) alla scadenza T del titolo azionario sottostante l'opzione</t>
  </si>
  <si>
    <t>In T mi calcolo il payoff per decidere l'opportunità dell'esercizio dell'opzione</t>
  </si>
  <si>
    <t>A(T)</t>
  </si>
  <si>
    <t>C(T)</t>
  </si>
  <si>
    <t>dove C(T) indica il payoff della Call</t>
  </si>
  <si>
    <t>C(T) è la differenza (SE POSITIVA) tra A(T) e K; altrimenti il payoff C(T) vale 0.</t>
  </si>
  <si>
    <t>In formule C(T) = MAX( A(T) - K; 0 )</t>
  </si>
  <si>
    <r>
      <t>C</t>
    </r>
    <r>
      <rPr>
        <vertAlign val="sub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= Max(A</t>
    </r>
    <r>
      <rPr>
        <vertAlign val="sub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- K; 0)</t>
    </r>
  </si>
  <si>
    <t>cioè</t>
  </si>
  <si>
    <t>Il comportamento del compratore della CALL dipende da A(T) ovvero il prezzo dell'azione in T = 6m.</t>
  </si>
  <si>
    <t>Ipotizziamo che C = 1,5 (premio della CALL, il suo prezzo di acquisto).</t>
  </si>
  <si>
    <r>
      <t xml:space="preserve">Ipotizziamo che </t>
    </r>
    <r>
      <rPr>
        <b/>
        <sz val="11"/>
        <color theme="1"/>
        <rFont val="Calibri"/>
        <family val="2"/>
        <scheme val="minor"/>
      </rPr>
      <t>P = 1</t>
    </r>
    <r>
      <rPr>
        <sz val="11"/>
        <color theme="1"/>
        <rFont val="Calibri"/>
        <family val="2"/>
        <scheme val="minor"/>
      </rPr>
      <t xml:space="preserve"> (prezzo di acquisto della PUT)</t>
    </r>
  </si>
  <si>
    <t>Payoff di una PUT</t>
  </si>
  <si>
    <r>
      <t>P</t>
    </r>
    <r>
      <rPr>
        <vertAlign val="sub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- P (buyer)</t>
    </r>
  </si>
  <si>
    <t xml:space="preserve">A(0) = A = </t>
  </si>
  <si>
    <t xml:space="preserve">T = </t>
  </si>
  <si>
    <t>Albero dei prezzi del sottostante</t>
  </si>
  <si>
    <t>A(0) = A</t>
  </si>
  <si>
    <t>A(1)</t>
  </si>
  <si>
    <t>A(2)</t>
  </si>
  <si>
    <t>fattore di rialzo</t>
  </si>
  <si>
    <t>fattore di ribasso</t>
  </si>
  <si>
    <t>Albero dei payoff della CALL</t>
  </si>
  <si>
    <t>max(Au-K; 0)</t>
  </si>
  <si>
    <t>max(Ad-K; 0)</t>
  </si>
  <si>
    <t>max(Auu-K; 0)</t>
  </si>
  <si>
    <t>max(Aud-K; 0)=max(Adu-K; 0)</t>
  </si>
  <si>
    <t>max(Add-k; 0)</t>
  </si>
  <si>
    <t>A =</t>
  </si>
  <si>
    <t>i =</t>
  </si>
  <si>
    <t>C =</t>
  </si>
  <si>
    <t>P =</t>
  </si>
  <si>
    <r>
      <t>C</t>
    </r>
    <r>
      <rPr>
        <vertAlign val="subscript"/>
        <sz val="11"/>
        <color theme="1"/>
        <rFont val="Calibri"/>
        <family val="2"/>
        <scheme val="minor"/>
      </rPr>
      <t>u</t>
    </r>
    <r>
      <rPr>
        <sz val="11"/>
        <color theme="1"/>
        <rFont val="Calibri"/>
        <family val="2"/>
        <scheme val="minor"/>
      </rPr>
      <t xml:space="preserve"> =</t>
    </r>
  </si>
  <si>
    <r>
      <t>C</t>
    </r>
    <r>
      <rPr>
        <vertAlign val="sub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 =</t>
    </r>
  </si>
  <si>
    <r>
      <rPr>
        <sz val="11"/>
        <color theme="1"/>
        <rFont val="Symbol"/>
        <family val="1"/>
        <charset val="2"/>
      </rPr>
      <t>p</t>
    </r>
    <r>
      <rPr>
        <sz val="11"/>
        <color theme="1"/>
        <rFont val="Calibri"/>
        <family val="2"/>
        <scheme val="minor"/>
      </rPr>
      <t xml:space="preserve"> =</t>
    </r>
  </si>
  <si>
    <r>
      <rPr>
        <sz val="11"/>
        <color theme="1"/>
        <rFont val="Symbol"/>
        <family val="1"/>
        <charset val="2"/>
      </rPr>
      <t>1 - p</t>
    </r>
    <r>
      <rPr>
        <sz val="11"/>
        <color theme="1"/>
        <rFont val="Calibri"/>
        <family val="2"/>
        <scheme val="minor"/>
      </rPr>
      <t xml:space="preserve"> =</t>
    </r>
  </si>
  <si>
    <t>max(A*d - K; 0)</t>
  </si>
  <si>
    <t>max(A*u - K; 0)</t>
  </si>
  <si>
    <r>
      <t>P</t>
    </r>
    <r>
      <rPr>
        <vertAlign val="subscript"/>
        <sz val="11"/>
        <rFont val="Calibri"/>
        <family val="2"/>
        <scheme val="minor"/>
      </rPr>
      <t>u</t>
    </r>
    <r>
      <rPr>
        <sz val="11"/>
        <rFont val="Calibri"/>
        <family val="2"/>
        <scheme val="minor"/>
      </rPr>
      <t xml:space="preserve"> =</t>
    </r>
  </si>
  <si>
    <r>
      <t>P</t>
    </r>
    <r>
      <rPr>
        <vertAlign val="subscript"/>
        <sz val="11"/>
        <rFont val="Calibri"/>
        <family val="2"/>
        <scheme val="minor"/>
      </rPr>
      <t>d</t>
    </r>
    <r>
      <rPr>
        <sz val="11"/>
        <rFont val="Calibri"/>
        <family val="2"/>
        <scheme val="minor"/>
      </rPr>
      <t xml:space="preserve"> =</t>
    </r>
  </si>
  <si>
    <t>max(K-A*u; 0)</t>
  </si>
  <si>
    <t>max(K-A*d; 0)</t>
  </si>
  <si>
    <t>d &lt; 1+i &lt; u</t>
  </si>
  <si>
    <t>i</t>
  </si>
  <si>
    <t>C</t>
  </si>
  <si>
    <t>a =</t>
  </si>
  <si>
    <t>b =</t>
  </si>
  <si>
    <t>aAu+b(1+i) =</t>
  </si>
  <si>
    <t>aAd+b(1+i) =</t>
  </si>
  <si>
    <t>PTF replicante in caso di rialzo</t>
  </si>
  <si>
    <t>PTF replicante in caso di ribasso</t>
  </si>
  <si>
    <t>tempo 1</t>
  </si>
  <si>
    <t>tempo 0</t>
  </si>
  <si>
    <t>tempo 2</t>
  </si>
  <si>
    <t>A*u*u</t>
  </si>
  <si>
    <t>A*u*d = A*d*u</t>
  </si>
  <si>
    <t>A*d*d</t>
  </si>
  <si>
    <t>Valori azione</t>
  </si>
  <si>
    <t>max(A*u*u-K; 0)</t>
  </si>
  <si>
    <t>max(A*u*d-K; 0)  = max(A*d*u-K; 0)</t>
  </si>
  <si>
    <t>max(A*d*d-K; 0)</t>
  </si>
  <si>
    <t>Valori probabilità percorsi</t>
  </si>
  <si>
    <t>somma probabilità</t>
  </si>
  <si>
    <r>
      <rPr>
        <sz val="11"/>
        <color theme="1"/>
        <rFont val="Symbol"/>
        <family val="1"/>
        <charset val="2"/>
      </rPr>
      <t>p</t>
    </r>
    <r>
      <rPr>
        <vertAlign val="superscript"/>
        <sz val="11"/>
        <color theme="1"/>
        <rFont val="Calibri"/>
        <family val="2"/>
        <scheme val="minor"/>
      </rPr>
      <t>2</t>
    </r>
  </si>
  <si>
    <t>2p(1-p)</t>
  </si>
  <si>
    <r>
      <rPr>
        <sz val="11"/>
        <color theme="1"/>
        <rFont val="Symbol"/>
        <family val="1"/>
        <charset val="2"/>
      </rPr>
      <t>(1-p)</t>
    </r>
    <r>
      <rPr>
        <vertAlign val="superscript"/>
        <sz val="11"/>
        <color theme="1"/>
        <rFont val="Calibri"/>
        <family val="2"/>
        <scheme val="minor"/>
      </rPr>
      <t>2</t>
    </r>
  </si>
  <si>
    <t>probabilità del doppio rialzo</t>
  </si>
  <si>
    <t>probabilità di un rialzo seguito da un ribasso o viceversa</t>
  </si>
  <si>
    <t>probabilità doppio ribasso</t>
  </si>
  <si>
    <t>micocci@unica.it</t>
  </si>
  <si>
    <t>1 percorso</t>
  </si>
  <si>
    <t>2 percorsi</t>
  </si>
  <si>
    <t>Valori payoff CALL</t>
  </si>
  <si>
    <t>Cdd =max(A*d*d-K; 0)</t>
  </si>
  <si>
    <t>Valori payoff PUT</t>
  </si>
  <si>
    <t>Puu = max(K - A*u*u; 0)</t>
  </si>
  <si>
    <t>Pdd = max(K - A*d*d; 0)</t>
  </si>
  <si>
    <t>Pud = Pdu = max(K - A*u*d; 0)  = max(K - A*d*u; 0)</t>
  </si>
  <si>
    <r>
      <t>C</t>
    </r>
    <r>
      <rPr>
        <vertAlign val="subscript"/>
        <sz val="11"/>
        <color theme="1"/>
        <rFont val="Calibri"/>
        <family val="2"/>
        <scheme val="minor"/>
      </rPr>
      <t>uu</t>
    </r>
    <r>
      <rPr>
        <sz val="11"/>
        <color theme="1"/>
        <rFont val="Calibri"/>
        <family val="2"/>
        <scheme val="minor"/>
      </rPr>
      <t xml:space="preserve"> = max(A*u*u-K; 0)</t>
    </r>
  </si>
  <si>
    <r>
      <t>C</t>
    </r>
    <r>
      <rPr>
        <vertAlign val="subscript"/>
        <sz val="11"/>
        <color theme="1"/>
        <rFont val="Calibri"/>
        <family val="2"/>
        <scheme val="minor"/>
      </rPr>
      <t>ud</t>
    </r>
    <r>
      <rPr>
        <sz val="11"/>
        <color theme="1"/>
        <rFont val="Calibri"/>
        <family val="2"/>
        <scheme val="minor"/>
      </rPr>
      <t xml:space="preserve"> = C</t>
    </r>
    <r>
      <rPr>
        <vertAlign val="subscript"/>
        <sz val="11"/>
        <color theme="1"/>
        <rFont val="Calibri"/>
        <family val="2"/>
        <scheme val="minor"/>
      </rPr>
      <t>du</t>
    </r>
    <r>
      <rPr>
        <sz val="11"/>
        <color theme="1"/>
        <rFont val="Calibri"/>
        <family val="2"/>
        <scheme val="minor"/>
      </rPr>
      <t xml:space="preserve"> =max(A*u*d-K; 0)  = max(A*d*u-K; 0)</t>
    </r>
  </si>
  <si>
    <t>Sensitivity Analysis</t>
  </si>
  <si>
    <t>u</t>
  </si>
  <si>
    <t>d</t>
  </si>
  <si>
    <t>Up</t>
  </si>
  <si>
    <t>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</si>
</sst>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.0000"/>
    <numFmt numFmtId="168" formatCode="0.0%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1"/>
      <charset val="2"/>
      <scheme val="minor"/>
    </font>
    <font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5" fillId="0" borderId="0" xfId="0" applyFont="1"/>
    <xf numFmtId="0" fontId="0" fillId="0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/>
    <xf numFmtId="0" fontId="0" fillId="0" borderId="0" xfId="0" quotePrefix="1"/>
    <xf numFmtId="0" fontId="6" fillId="0" borderId="0" xfId="0" applyFont="1"/>
    <xf numFmtId="0" fontId="0" fillId="0" borderId="1" xfId="0" applyBorder="1" applyAlignment="1">
      <alignment horizontal="center"/>
    </xf>
    <xf numFmtId="0" fontId="3" fillId="0" borderId="0" xfId="0" applyFont="1"/>
    <xf numFmtId="0" fontId="5" fillId="3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0" borderId="0" xfId="0" applyAlignment="1">
      <alignment horizontal="left"/>
    </xf>
    <xf numFmtId="166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9" fontId="0" fillId="0" borderId="0" xfId="1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9" fontId="0" fillId="0" borderId="0" xfId="0" applyNumberFormat="1"/>
    <xf numFmtId="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6" borderId="0" xfId="0" applyFill="1"/>
    <xf numFmtId="0" fontId="0" fillId="0" borderId="0" xfId="0" applyFill="1"/>
    <xf numFmtId="0" fontId="5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14" fillId="0" borderId="0" xfId="2"/>
    <xf numFmtId="2" fontId="0" fillId="0" borderId="0" xfId="0" applyNumberFormat="1"/>
    <xf numFmtId="0" fontId="6" fillId="7" borderId="0" xfId="0" applyFont="1" applyFill="1"/>
    <xf numFmtId="0" fontId="0" fillId="7" borderId="0" xfId="0" applyFill="1"/>
    <xf numFmtId="9" fontId="0" fillId="2" borderId="0" xfId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9" fontId="0" fillId="4" borderId="0" xfId="1" applyFont="1" applyFill="1" applyAlignment="1">
      <alignment horizontal="center"/>
    </xf>
    <xf numFmtId="9" fontId="10" fillId="4" borderId="0" xfId="1" applyFont="1" applyFill="1" applyAlignment="1">
      <alignment horizontal="center"/>
    </xf>
    <xf numFmtId="0" fontId="0" fillId="8" borderId="0" xfId="0" applyFill="1" applyAlignment="1">
      <alignment horizontal="center"/>
    </xf>
    <xf numFmtId="0" fontId="10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166" fontId="3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166" fontId="15" fillId="0" borderId="0" xfId="0" applyNumberFormat="1" applyFont="1" applyAlignment="1">
      <alignment horizontal="center"/>
    </xf>
    <xf numFmtId="168" fontId="0" fillId="0" borderId="0" xfId="1" applyNumberFormat="1" applyFont="1"/>
    <xf numFmtId="9" fontId="10" fillId="2" borderId="0" xfId="1" applyFont="1" applyFill="1" applyAlignment="1">
      <alignment horizontal="center"/>
    </xf>
    <xf numFmtId="9" fontId="3" fillId="0" borderId="0" xfId="1" applyFont="1"/>
    <xf numFmtId="9" fontId="3" fillId="0" borderId="0" xfId="0" applyNumberFormat="1" applyFont="1"/>
  </cellXfs>
  <cellStyles count="3">
    <cellStyle name="Collegamento ipertestuale" xfId="2" builtinId="8"/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Payoff della CALL cioè C</a:t>
            </a:r>
            <a:r>
              <a:rPr lang="en-US" sz="1200" baseline="-25000"/>
              <a:t>T </a:t>
            </a:r>
            <a:r>
              <a:rPr lang="en-US" sz="1200"/>
              <a:t>al lordo e netto del costo di acquisto (C) dell'opzione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CALL!$D$14</c:f>
              <c:strCache>
                <c:ptCount val="1"/>
                <c:pt idx="0">
                  <c:v>CT (buyer)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CALL!$C$15:$C$30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cat>
          <c:val>
            <c:numRef>
              <c:f>CALL!$D$15:$D$30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AB-4943-8FD1-73DADE0044E6}"/>
            </c:ext>
          </c:extLst>
        </c:ser>
        <c:ser>
          <c:idx val="1"/>
          <c:order val="1"/>
          <c:tx>
            <c:strRef>
              <c:f>CALL!$E$14</c:f>
              <c:strCache>
                <c:ptCount val="1"/>
                <c:pt idx="0">
                  <c:v>CT - C (buyer)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CALL!$C$15:$C$30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cat>
          <c:val>
            <c:numRef>
              <c:f>CALL!$E$15:$E$30</c:f>
              <c:numCache>
                <c:formatCode>General</c:formatCode>
                <c:ptCount val="16"/>
                <c:pt idx="0">
                  <c:v>-1.5</c:v>
                </c:pt>
                <c:pt idx="1">
                  <c:v>-1.5</c:v>
                </c:pt>
                <c:pt idx="2">
                  <c:v>-1.5</c:v>
                </c:pt>
                <c:pt idx="3">
                  <c:v>-1.5</c:v>
                </c:pt>
                <c:pt idx="4">
                  <c:v>-1.5</c:v>
                </c:pt>
                <c:pt idx="5">
                  <c:v>-1.5</c:v>
                </c:pt>
                <c:pt idx="6">
                  <c:v>-1.5</c:v>
                </c:pt>
                <c:pt idx="7">
                  <c:v>-1.5</c:v>
                </c:pt>
                <c:pt idx="8">
                  <c:v>-1.5</c:v>
                </c:pt>
                <c:pt idx="9">
                  <c:v>-1.5</c:v>
                </c:pt>
                <c:pt idx="10">
                  <c:v>-1.5</c:v>
                </c:pt>
                <c:pt idx="11">
                  <c:v>-0.5</c:v>
                </c:pt>
                <c:pt idx="12">
                  <c:v>0.5</c:v>
                </c:pt>
                <c:pt idx="13">
                  <c:v>1.5</c:v>
                </c:pt>
                <c:pt idx="14">
                  <c:v>2.5</c:v>
                </c:pt>
                <c:pt idx="15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AB-4943-8FD1-73DADE004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3150984"/>
        <c:axId val="633148360"/>
      </c:lineChart>
      <c:catAx>
        <c:axId val="63315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33148360"/>
        <c:crosses val="autoZero"/>
        <c:auto val="1"/>
        <c:lblAlgn val="ctr"/>
        <c:lblOffset val="100"/>
        <c:noMultiLvlLbl val="0"/>
      </c:catAx>
      <c:valAx>
        <c:axId val="633148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33150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Risultati</a:t>
            </a:r>
            <a:r>
              <a:rPr lang="it-IT" baseline="0"/>
              <a:t> del buyer e del seller (compratore e venditore ) della CALL considerando il costo di acquisto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CALL!$D$35</c:f>
              <c:strCache>
                <c:ptCount val="1"/>
                <c:pt idx="0">
                  <c:v>CT - C (buyer)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CALL!$C$36:$C$51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xVal>
          <c:yVal>
            <c:numRef>
              <c:f>CALL!$D$36:$D$51</c:f>
              <c:numCache>
                <c:formatCode>General</c:formatCode>
                <c:ptCount val="16"/>
                <c:pt idx="0">
                  <c:v>-1.5</c:v>
                </c:pt>
                <c:pt idx="1">
                  <c:v>-1.5</c:v>
                </c:pt>
                <c:pt idx="2">
                  <c:v>-1.5</c:v>
                </c:pt>
                <c:pt idx="3">
                  <c:v>-1.5</c:v>
                </c:pt>
                <c:pt idx="4">
                  <c:v>-1.5</c:v>
                </c:pt>
                <c:pt idx="5">
                  <c:v>-1.5</c:v>
                </c:pt>
                <c:pt idx="6">
                  <c:v>-1.5</c:v>
                </c:pt>
                <c:pt idx="7">
                  <c:v>-1.5</c:v>
                </c:pt>
                <c:pt idx="8">
                  <c:v>-1.5</c:v>
                </c:pt>
                <c:pt idx="9">
                  <c:v>-1.5</c:v>
                </c:pt>
                <c:pt idx="10">
                  <c:v>-1.5</c:v>
                </c:pt>
                <c:pt idx="11">
                  <c:v>-0.5</c:v>
                </c:pt>
                <c:pt idx="12">
                  <c:v>0.5</c:v>
                </c:pt>
                <c:pt idx="13">
                  <c:v>1.5</c:v>
                </c:pt>
                <c:pt idx="14">
                  <c:v>2.5</c:v>
                </c:pt>
                <c:pt idx="15">
                  <c:v>3.5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4B2-4E05-A327-D2B354E9FBC5}"/>
            </c:ext>
          </c:extLst>
        </c:ser>
        <c:ser>
          <c:idx val="1"/>
          <c:order val="1"/>
          <c:tx>
            <c:strRef>
              <c:f>CALL!$E$35</c:f>
              <c:strCache>
                <c:ptCount val="1"/>
                <c:pt idx="0">
                  <c:v>Risultato del seller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CALL!$C$36:$C$51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xVal>
          <c:yVal>
            <c:numRef>
              <c:f>CALL!$E$36:$E$51</c:f>
              <c:numCache>
                <c:formatCode>General</c:formatCode>
                <c:ptCount val="16"/>
                <c:pt idx="0">
                  <c:v>1.5</c:v>
                </c:pt>
                <c:pt idx="1">
                  <c:v>1.5</c:v>
                </c:pt>
                <c:pt idx="2">
                  <c:v>1.5</c:v>
                </c:pt>
                <c:pt idx="3">
                  <c:v>1.5</c:v>
                </c:pt>
                <c:pt idx="4">
                  <c:v>1.5</c:v>
                </c:pt>
                <c:pt idx="5">
                  <c:v>1.5</c:v>
                </c:pt>
                <c:pt idx="6">
                  <c:v>1.5</c:v>
                </c:pt>
                <c:pt idx="7">
                  <c:v>1.5</c:v>
                </c:pt>
                <c:pt idx="8">
                  <c:v>1.5</c:v>
                </c:pt>
                <c:pt idx="9">
                  <c:v>1.5</c:v>
                </c:pt>
                <c:pt idx="10">
                  <c:v>1.5</c:v>
                </c:pt>
                <c:pt idx="11">
                  <c:v>0.5</c:v>
                </c:pt>
                <c:pt idx="12">
                  <c:v>-0.5</c:v>
                </c:pt>
                <c:pt idx="13">
                  <c:v>-1.5</c:v>
                </c:pt>
                <c:pt idx="14">
                  <c:v>-2.5</c:v>
                </c:pt>
                <c:pt idx="15">
                  <c:v>-3.5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4B2-4E05-A327-D2B354E9F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3126056"/>
        <c:axId val="633124744"/>
      </c:scatterChart>
      <c:valAx>
        <c:axId val="633126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33124744"/>
        <c:crosses val="autoZero"/>
        <c:crossBetween val="midCat"/>
      </c:valAx>
      <c:valAx>
        <c:axId val="633124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33126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Payoff della PUT cioè P</a:t>
            </a:r>
            <a:r>
              <a:rPr lang="en-US" sz="1200" baseline="-25000"/>
              <a:t>T </a:t>
            </a:r>
            <a:r>
              <a:rPr lang="en-US" sz="1200"/>
              <a:t>al lordo e netto del costo di acquisto (P) dell'opzione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PUT!$D$14</c:f>
              <c:strCache>
                <c:ptCount val="1"/>
                <c:pt idx="0">
                  <c:v>PT (buyer)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PUT!$C$15:$C$30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cat>
          <c:val>
            <c:numRef>
              <c:f>PUT!$D$15:$D$30</c:f>
              <c:numCache>
                <c:formatCode>General</c:formatCode>
                <c:ptCount val="16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49-4C85-9740-4C28E79E4150}"/>
            </c:ext>
          </c:extLst>
        </c:ser>
        <c:ser>
          <c:idx val="1"/>
          <c:order val="1"/>
          <c:tx>
            <c:strRef>
              <c:f>PUT!$E$14</c:f>
              <c:strCache>
                <c:ptCount val="1"/>
                <c:pt idx="0">
                  <c:v>PT - P (buyer)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PUT!$C$15:$C$30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cat>
          <c:val>
            <c:numRef>
              <c:f>PUT!$E$15:$E$30</c:f>
              <c:numCache>
                <c:formatCode>General</c:formatCode>
                <c:ptCount val="16"/>
                <c:pt idx="0">
                  <c:v>9</c:v>
                </c:pt>
                <c:pt idx="1">
                  <c:v>8</c:v>
                </c:pt>
                <c:pt idx="2">
                  <c:v>7</c:v>
                </c:pt>
                <c:pt idx="3">
                  <c:v>6</c:v>
                </c:pt>
                <c:pt idx="4">
                  <c:v>5</c:v>
                </c:pt>
                <c:pt idx="5">
                  <c:v>4</c:v>
                </c:pt>
                <c:pt idx="6">
                  <c:v>3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-1</c:v>
                </c:pt>
                <c:pt idx="13">
                  <c:v>-1</c:v>
                </c:pt>
                <c:pt idx="14">
                  <c:v>-1</c:v>
                </c:pt>
                <c:pt idx="1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49-4C85-9740-4C28E79E4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3150984"/>
        <c:axId val="633148360"/>
      </c:lineChart>
      <c:catAx>
        <c:axId val="63315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33148360"/>
        <c:crosses val="autoZero"/>
        <c:auto val="1"/>
        <c:lblAlgn val="ctr"/>
        <c:lblOffset val="100"/>
        <c:noMultiLvlLbl val="0"/>
      </c:catAx>
      <c:valAx>
        <c:axId val="633148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33150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Risultati</a:t>
            </a:r>
            <a:r>
              <a:rPr lang="it-IT" baseline="0"/>
              <a:t> del buyer e del seller (compratore e venditore ) della PUT considerando il costo di acquisto (P)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PUT!$D$35</c:f>
              <c:strCache>
                <c:ptCount val="1"/>
                <c:pt idx="0">
                  <c:v>PT - P (buyer)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PUT!$C$36:$C$51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xVal>
          <c:yVal>
            <c:numRef>
              <c:f>PUT!$D$36:$D$51</c:f>
              <c:numCache>
                <c:formatCode>General</c:formatCode>
                <c:ptCount val="16"/>
                <c:pt idx="0">
                  <c:v>9</c:v>
                </c:pt>
                <c:pt idx="1">
                  <c:v>8</c:v>
                </c:pt>
                <c:pt idx="2">
                  <c:v>7</c:v>
                </c:pt>
                <c:pt idx="3">
                  <c:v>6</c:v>
                </c:pt>
                <c:pt idx="4">
                  <c:v>5</c:v>
                </c:pt>
                <c:pt idx="5">
                  <c:v>4</c:v>
                </c:pt>
                <c:pt idx="6">
                  <c:v>3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-1</c:v>
                </c:pt>
                <c:pt idx="13">
                  <c:v>-1</c:v>
                </c:pt>
                <c:pt idx="14">
                  <c:v>-1</c:v>
                </c:pt>
                <c:pt idx="15">
                  <c:v>-1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0D8-4073-86A8-EF4129E5DE2C}"/>
            </c:ext>
          </c:extLst>
        </c:ser>
        <c:ser>
          <c:idx val="1"/>
          <c:order val="1"/>
          <c:tx>
            <c:strRef>
              <c:f>PUT!$E$35</c:f>
              <c:strCache>
                <c:ptCount val="1"/>
                <c:pt idx="0">
                  <c:v>Risultato del seller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PUT!$C$36:$C$51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xVal>
          <c:yVal>
            <c:numRef>
              <c:f>PUT!$E$36:$E$51</c:f>
              <c:numCache>
                <c:formatCode>General</c:formatCode>
                <c:ptCount val="16"/>
                <c:pt idx="0">
                  <c:v>-9</c:v>
                </c:pt>
                <c:pt idx="1">
                  <c:v>-8</c:v>
                </c:pt>
                <c:pt idx="2">
                  <c:v>-7</c:v>
                </c:pt>
                <c:pt idx="3">
                  <c:v>-6</c:v>
                </c:pt>
                <c:pt idx="4">
                  <c:v>-5</c:v>
                </c:pt>
                <c:pt idx="5">
                  <c:v>-4</c:v>
                </c:pt>
                <c:pt idx="6">
                  <c:v>-3</c:v>
                </c:pt>
                <c:pt idx="7">
                  <c:v>-2</c:v>
                </c:pt>
                <c:pt idx="8">
                  <c:v>-1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0D8-4073-86A8-EF4129E5D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3126056"/>
        <c:axId val="633124744"/>
      </c:scatterChart>
      <c:valAx>
        <c:axId val="633126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33124744"/>
        <c:crosses val="autoZero"/>
        <c:crossBetween val="midCat"/>
      </c:valAx>
      <c:valAx>
        <c:axId val="633124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33126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419467</xdr:colOff>
      <xdr:row>13</xdr:row>
      <xdr:rowOff>35169</xdr:rowOff>
    </xdr:from>
    <xdr:to>
      <xdr:col>15</xdr:col>
      <xdr:colOff>205153</xdr:colOff>
      <xdr:row>31</xdr:row>
      <xdr:rowOff>139211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262BE3E-2E29-490A-9E86-A1B83FDF1E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254609</xdr:colOff>
      <xdr:row>34</xdr:row>
      <xdr:rowOff>5861</xdr:rowOff>
    </xdr:from>
    <xdr:to>
      <xdr:col>13</xdr:col>
      <xdr:colOff>278422</xdr:colOff>
      <xdr:row>54</xdr:row>
      <xdr:rowOff>14653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BF857A9-1CCB-4735-B3CD-5A79A5494E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419467</xdr:colOff>
      <xdr:row>13</xdr:row>
      <xdr:rowOff>35169</xdr:rowOff>
    </xdr:from>
    <xdr:to>
      <xdr:col>16</xdr:col>
      <xdr:colOff>135548</xdr:colOff>
      <xdr:row>33</xdr:row>
      <xdr:rowOff>14654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3059C7F-3E22-4A68-A8A6-9C812D7B1E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254609</xdr:colOff>
      <xdr:row>34</xdr:row>
      <xdr:rowOff>5861</xdr:rowOff>
    </xdr:from>
    <xdr:to>
      <xdr:col>13</xdr:col>
      <xdr:colOff>278422</xdr:colOff>
      <xdr:row>54</xdr:row>
      <xdr:rowOff>14653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82968CCC-36F0-4A3F-BFC8-642931D44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micocci@unica.it" TargetMode="External"/><Relationship Id="rId1" Type="http://schemas.openxmlformats.org/officeDocument/2006/relationships/hyperlink" Target="mailto:micocci@unic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8C528-808E-4FA3-A710-463124068E61}">
  <dimension ref="B2:H21"/>
  <sheetViews>
    <sheetView topLeftCell="A3" zoomScale="150" zoomScaleNormal="150" workbookViewId="0">
      <selection activeCell="A3" sqref="A3"/>
    </sheetView>
  </sheetViews>
  <sheetFormatPr defaultRowHeight="14.25"/>
  <cols>
    <col min="6" max="6" width="10.19921875" customWidth="1"/>
  </cols>
  <sheetData>
    <row r="2" spans="2:4">
      <c r="B2" t="s">
        <v>39</v>
      </c>
    </row>
    <row r="4" spans="2:4">
      <c r="B4" t="s">
        <v>1</v>
      </c>
      <c r="C4" t="s">
        <v>41</v>
      </c>
    </row>
    <row r="5" spans="2:4">
      <c r="B5" t="s">
        <v>2</v>
      </c>
      <c r="C5" t="s">
        <v>40</v>
      </c>
    </row>
    <row r="6" spans="2:4">
      <c r="B6" t="s">
        <v>3</v>
      </c>
      <c r="C6" t="s">
        <v>42</v>
      </c>
    </row>
    <row r="7" spans="2:4">
      <c r="B7" t="s">
        <v>44</v>
      </c>
      <c r="C7" t="s">
        <v>45</v>
      </c>
    </row>
    <row r="9" spans="2:4">
      <c r="B9" t="s">
        <v>43</v>
      </c>
    </row>
    <row r="11" spans="2:4">
      <c r="B11" t="s">
        <v>46</v>
      </c>
    </row>
    <row r="13" spans="2:4">
      <c r="B13" s="2" t="s">
        <v>2</v>
      </c>
      <c r="C13" s="2">
        <v>10</v>
      </c>
    </row>
    <row r="15" spans="2:4">
      <c r="B15" s="13" t="s">
        <v>47</v>
      </c>
      <c r="C15" s="13" t="s">
        <v>48</v>
      </c>
      <c r="D15" s="7" t="s">
        <v>49</v>
      </c>
    </row>
    <row r="16" spans="2:4">
      <c r="B16" s="2">
        <v>8</v>
      </c>
      <c r="C16" s="2">
        <v>0</v>
      </c>
    </row>
    <row r="17" spans="2:8">
      <c r="B17" s="2">
        <v>9</v>
      </c>
      <c r="C17" s="2">
        <v>0</v>
      </c>
    </row>
    <row r="18" spans="2:8">
      <c r="B18" s="2">
        <v>10</v>
      </c>
      <c r="C18" s="2">
        <v>0</v>
      </c>
      <c r="D18" t="s">
        <v>50</v>
      </c>
    </row>
    <row r="19" spans="2:8" ht="15.75">
      <c r="B19" s="2">
        <v>11</v>
      </c>
      <c r="C19" s="2">
        <v>1</v>
      </c>
      <c r="D19" t="s">
        <v>51</v>
      </c>
      <c r="G19" s="2" t="s">
        <v>53</v>
      </c>
      <c r="H19" t="s">
        <v>52</v>
      </c>
    </row>
    <row r="20" spans="2:8">
      <c r="B20" s="2">
        <v>12</v>
      </c>
      <c r="C20" s="2">
        <v>2</v>
      </c>
    </row>
    <row r="21" spans="2:8">
      <c r="B21" s="2">
        <v>13</v>
      </c>
      <c r="C21" s="2">
        <v>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41AFE-FF1B-4A08-AAB5-1F8D10039EEA}">
  <dimension ref="B2:F51"/>
  <sheetViews>
    <sheetView topLeftCell="B1" zoomScale="120" zoomScaleNormal="120" workbookViewId="0">
      <selection activeCell="D12" sqref="D12"/>
    </sheetView>
  </sheetViews>
  <sheetFormatPr defaultRowHeight="14.25"/>
  <cols>
    <col min="4" max="4" width="14.1328125" bestFit="1" customWidth="1"/>
    <col min="5" max="5" width="15.53125" bestFit="1" customWidth="1"/>
  </cols>
  <sheetData>
    <row r="2" spans="2:5">
      <c r="B2" s="14" t="s">
        <v>0</v>
      </c>
    </row>
    <row r="4" spans="2:5">
      <c r="B4" t="s">
        <v>1</v>
      </c>
      <c r="C4">
        <v>10</v>
      </c>
    </row>
    <row r="5" spans="2:5">
      <c r="B5" t="s">
        <v>2</v>
      </c>
      <c r="C5">
        <v>10</v>
      </c>
    </row>
    <row r="6" spans="2:5">
      <c r="B6" t="s">
        <v>3</v>
      </c>
      <c r="C6" s="1" t="s">
        <v>4</v>
      </c>
    </row>
    <row r="8" spans="2:5">
      <c r="B8" t="s">
        <v>54</v>
      </c>
    </row>
    <row r="10" spans="2:5">
      <c r="B10" t="s">
        <v>5</v>
      </c>
    </row>
    <row r="11" spans="2:5">
      <c r="B11" t="s">
        <v>55</v>
      </c>
    </row>
    <row r="12" spans="2:5" ht="15.75">
      <c r="B12" t="s">
        <v>6</v>
      </c>
      <c r="D12" t="s">
        <v>7</v>
      </c>
    </row>
    <row r="14" spans="2:5" ht="15.75">
      <c r="C14" s="13" t="s">
        <v>8</v>
      </c>
      <c r="D14" s="13" t="s">
        <v>10</v>
      </c>
      <c r="E14" s="13" t="s">
        <v>12</v>
      </c>
    </row>
    <row r="15" spans="2:5">
      <c r="C15" s="2">
        <v>0</v>
      </c>
      <c r="D15" s="4">
        <f>MAX(C15-$C$5,0)</f>
        <v>0</v>
      </c>
      <c r="E15" s="4">
        <f>+D15-1.5</f>
        <v>-1.5</v>
      </c>
    </row>
    <row r="16" spans="2:5">
      <c r="C16" s="2">
        <v>1</v>
      </c>
      <c r="D16" s="4">
        <f t="shared" ref="D16:D30" si="0">MAX(C16-$C$5,0)</f>
        <v>0</v>
      </c>
      <c r="E16" s="4">
        <f t="shared" ref="E16:E24" si="1">+D16-1.5</f>
        <v>-1.5</v>
      </c>
    </row>
    <row r="17" spans="2:6">
      <c r="C17" s="2">
        <v>2</v>
      </c>
      <c r="D17" s="4">
        <f t="shared" si="0"/>
        <v>0</v>
      </c>
      <c r="E17" s="4">
        <f t="shared" si="1"/>
        <v>-1.5</v>
      </c>
    </row>
    <row r="18" spans="2:6">
      <c r="C18" s="2">
        <v>3</v>
      </c>
      <c r="D18" s="4">
        <f t="shared" si="0"/>
        <v>0</v>
      </c>
      <c r="E18" s="4">
        <f t="shared" si="1"/>
        <v>-1.5</v>
      </c>
    </row>
    <row r="19" spans="2:6">
      <c r="C19" s="2">
        <v>4</v>
      </c>
      <c r="D19" s="4">
        <f t="shared" si="0"/>
        <v>0</v>
      </c>
      <c r="E19" s="4">
        <f t="shared" si="1"/>
        <v>-1.5</v>
      </c>
    </row>
    <row r="20" spans="2:6">
      <c r="C20" s="2">
        <v>5</v>
      </c>
      <c r="D20" s="4">
        <f t="shared" si="0"/>
        <v>0</v>
      </c>
      <c r="E20" s="4">
        <f t="shared" si="1"/>
        <v>-1.5</v>
      </c>
    </row>
    <row r="21" spans="2:6">
      <c r="C21" s="2">
        <v>6</v>
      </c>
      <c r="D21" s="4">
        <f t="shared" si="0"/>
        <v>0</v>
      </c>
      <c r="E21" s="4">
        <f t="shared" si="1"/>
        <v>-1.5</v>
      </c>
    </row>
    <row r="22" spans="2:6">
      <c r="C22" s="2">
        <v>7</v>
      </c>
      <c r="D22" s="4">
        <f t="shared" si="0"/>
        <v>0</v>
      </c>
      <c r="E22" s="4">
        <f t="shared" si="1"/>
        <v>-1.5</v>
      </c>
    </row>
    <row r="23" spans="2:6">
      <c r="C23" s="2">
        <v>8</v>
      </c>
      <c r="D23" s="4">
        <f t="shared" si="0"/>
        <v>0</v>
      </c>
      <c r="E23" s="4">
        <f t="shared" si="1"/>
        <v>-1.5</v>
      </c>
    </row>
    <row r="24" spans="2:6">
      <c r="C24" s="2">
        <v>9</v>
      </c>
      <c r="D24" s="4">
        <f t="shared" si="0"/>
        <v>0</v>
      </c>
      <c r="E24" s="4">
        <f t="shared" si="1"/>
        <v>-1.5</v>
      </c>
    </row>
    <row r="25" spans="2:6">
      <c r="B25" s="5" t="s">
        <v>2</v>
      </c>
      <c r="C25" s="5">
        <v>10</v>
      </c>
      <c r="D25" s="6">
        <f t="shared" si="0"/>
        <v>0</v>
      </c>
      <c r="E25" s="6">
        <f>+D25-1.5</f>
        <v>-1.5</v>
      </c>
      <c r="F25" s="7" t="s">
        <v>9</v>
      </c>
    </row>
    <row r="26" spans="2:6">
      <c r="C26" s="2">
        <v>11</v>
      </c>
      <c r="D26" s="3">
        <f t="shared" si="0"/>
        <v>1</v>
      </c>
      <c r="E26" s="6">
        <f t="shared" ref="E26:E30" si="2">+D26-1.5</f>
        <v>-0.5</v>
      </c>
    </row>
    <row r="27" spans="2:6">
      <c r="C27" s="2">
        <v>12</v>
      </c>
      <c r="D27" s="3">
        <f t="shared" si="0"/>
        <v>2</v>
      </c>
      <c r="E27" s="6">
        <f t="shared" si="2"/>
        <v>0.5</v>
      </c>
    </row>
    <row r="28" spans="2:6">
      <c r="C28" s="2">
        <v>13</v>
      </c>
      <c r="D28" s="3">
        <f t="shared" si="0"/>
        <v>3</v>
      </c>
      <c r="E28" s="6">
        <f t="shared" si="2"/>
        <v>1.5</v>
      </c>
    </row>
    <row r="29" spans="2:6">
      <c r="C29" s="2">
        <v>14</v>
      </c>
      <c r="D29" s="3">
        <f t="shared" si="0"/>
        <v>4</v>
      </c>
      <c r="E29" s="6">
        <f t="shared" si="2"/>
        <v>2.5</v>
      </c>
    </row>
    <row r="30" spans="2:6">
      <c r="C30" s="2">
        <v>15</v>
      </c>
      <c r="D30" s="3">
        <f t="shared" si="0"/>
        <v>5</v>
      </c>
      <c r="E30" s="6">
        <f t="shared" si="2"/>
        <v>3.5</v>
      </c>
    </row>
    <row r="35" spans="3:5" ht="15.75">
      <c r="C35" s="2" t="s">
        <v>8</v>
      </c>
      <c r="D35" s="2" t="s">
        <v>12</v>
      </c>
      <c r="E35" s="2" t="s">
        <v>11</v>
      </c>
    </row>
    <row r="36" spans="3:5">
      <c r="C36" s="2">
        <v>0</v>
      </c>
      <c r="D36" s="4">
        <f>+E15</f>
        <v>-1.5</v>
      </c>
      <c r="E36" s="3">
        <f>-D36</f>
        <v>1.5</v>
      </c>
    </row>
    <row r="37" spans="3:5">
      <c r="C37" s="2">
        <v>1</v>
      </c>
      <c r="D37" s="4">
        <f t="shared" ref="D37:D51" si="3">+E16</f>
        <v>-1.5</v>
      </c>
      <c r="E37" s="3">
        <f t="shared" ref="E37:E51" si="4">-D37</f>
        <v>1.5</v>
      </c>
    </row>
    <row r="38" spans="3:5">
      <c r="C38" s="2">
        <v>2</v>
      </c>
      <c r="D38" s="4">
        <f t="shared" si="3"/>
        <v>-1.5</v>
      </c>
      <c r="E38" s="3">
        <f t="shared" si="4"/>
        <v>1.5</v>
      </c>
    </row>
    <row r="39" spans="3:5">
      <c r="C39" s="2">
        <v>3</v>
      </c>
      <c r="D39" s="4">
        <f t="shared" si="3"/>
        <v>-1.5</v>
      </c>
      <c r="E39" s="3">
        <f t="shared" si="4"/>
        <v>1.5</v>
      </c>
    </row>
    <row r="40" spans="3:5">
      <c r="C40" s="2">
        <v>4</v>
      </c>
      <c r="D40" s="4">
        <f t="shared" si="3"/>
        <v>-1.5</v>
      </c>
      <c r="E40" s="3">
        <f t="shared" si="4"/>
        <v>1.5</v>
      </c>
    </row>
    <row r="41" spans="3:5">
      <c r="C41" s="2">
        <v>5</v>
      </c>
      <c r="D41" s="4">
        <f t="shared" si="3"/>
        <v>-1.5</v>
      </c>
      <c r="E41" s="3">
        <f t="shared" si="4"/>
        <v>1.5</v>
      </c>
    </row>
    <row r="42" spans="3:5">
      <c r="C42" s="2">
        <v>6</v>
      </c>
      <c r="D42" s="4">
        <f t="shared" si="3"/>
        <v>-1.5</v>
      </c>
      <c r="E42" s="3">
        <f t="shared" si="4"/>
        <v>1.5</v>
      </c>
    </row>
    <row r="43" spans="3:5">
      <c r="C43" s="2">
        <v>7</v>
      </c>
      <c r="D43" s="4">
        <f t="shared" si="3"/>
        <v>-1.5</v>
      </c>
      <c r="E43" s="3">
        <f t="shared" si="4"/>
        <v>1.5</v>
      </c>
    </row>
    <row r="44" spans="3:5">
      <c r="C44" s="2">
        <v>8</v>
      </c>
      <c r="D44" s="4">
        <f t="shared" si="3"/>
        <v>-1.5</v>
      </c>
      <c r="E44" s="3">
        <f t="shared" si="4"/>
        <v>1.5</v>
      </c>
    </row>
    <row r="45" spans="3:5">
      <c r="C45" s="2">
        <v>9</v>
      </c>
      <c r="D45" s="4">
        <f t="shared" si="3"/>
        <v>-1.5</v>
      </c>
      <c r="E45" s="3">
        <f t="shared" si="4"/>
        <v>1.5</v>
      </c>
    </row>
    <row r="46" spans="3:5">
      <c r="C46" s="5">
        <v>10</v>
      </c>
      <c r="D46" s="6">
        <f t="shared" si="3"/>
        <v>-1.5</v>
      </c>
      <c r="E46" s="15">
        <f t="shared" si="4"/>
        <v>1.5</v>
      </c>
    </row>
    <row r="47" spans="3:5">
      <c r="C47" s="2">
        <v>11</v>
      </c>
      <c r="D47" s="3">
        <f t="shared" si="3"/>
        <v>-0.5</v>
      </c>
      <c r="E47" s="4">
        <f t="shared" si="4"/>
        <v>0.5</v>
      </c>
    </row>
    <row r="48" spans="3:5">
      <c r="C48" s="2">
        <v>12</v>
      </c>
      <c r="D48" s="3">
        <f t="shared" si="3"/>
        <v>0.5</v>
      </c>
      <c r="E48" s="4">
        <f t="shared" si="4"/>
        <v>-0.5</v>
      </c>
    </row>
    <row r="49" spans="3:5">
      <c r="C49" s="2">
        <v>13</v>
      </c>
      <c r="D49" s="3">
        <f t="shared" si="3"/>
        <v>1.5</v>
      </c>
      <c r="E49" s="4">
        <f t="shared" si="4"/>
        <v>-1.5</v>
      </c>
    </row>
    <row r="50" spans="3:5">
      <c r="C50" s="2">
        <v>14</v>
      </c>
      <c r="D50" s="3">
        <f t="shared" si="3"/>
        <v>2.5</v>
      </c>
      <c r="E50" s="4">
        <f t="shared" si="4"/>
        <v>-2.5</v>
      </c>
    </row>
    <row r="51" spans="3:5">
      <c r="C51" s="2">
        <v>15</v>
      </c>
      <c r="D51" s="3">
        <f t="shared" si="3"/>
        <v>3.5</v>
      </c>
      <c r="E51" s="4">
        <f t="shared" si="4"/>
        <v>-3.5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9D1D7-625E-49DE-B0F6-F085BE7DB551}">
  <dimension ref="B2:F51"/>
  <sheetViews>
    <sheetView topLeftCell="B31" zoomScale="130" zoomScaleNormal="130" workbookViewId="0">
      <selection activeCell="D35" sqref="D35"/>
    </sheetView>
  </sheetViews>
  <sheetFormatPr defaultRowHeight="14.25"/>
  <cols>
    <col min="4" max="4" width="14.1328125" bestFit="1" customWidth="1"/>
    <col min="5" max="5" width="15.53125" bestFit="1" customWidth="1"/>
  </cols>
  <sheetData>
    <row r="2" spans="2:5">
      <c r="B2" t="s">
        <v>13</v>
      </c>
    </row>
    <row r="4" spans="2:5">
      <c r="B4" t="s">
        <v>1</v>
      </c>
      <c r="C4" s="2">
        <v>10</v>
      </c>
    </row>
    <row r="5" spans="2:5">
      <c r="B5" t="s">
        <v>2</v>
      </c>
      <c r="C5" s="2">
        <v>10</v>
      </c>
      <c r="D5" t="s">
        <v>14</v>
      </c>
    </row>
    <row r="6" spans="2:5">
      <c r="B6" t="s">
        <v>3</v>
      </c>
      <c r="C6" s="2" t="s">
        <v>4</v>
      </c>
    </row>
    <row r="8" spans="2:5">
      <c r="B8" t="s">
        <v>15</v>
      </c>
    </row>
    <row r="10" spans="2:5">
      <c r="B10" t="s">
        <v>16</v>
      </c>
    </row>
    <row r="11" spans="2:5">
      <c r="B11" t="s">
        <v>56</v>
      </c>
    </row>
    <row r="12" spans="2:5" ht="15.75">
      <c r="B12" t="s">
        <v>57</v>
      </c>
      <c r="D12" t="s">
        <v>17</v>
      </c>
    </row>
    <row r="14" spans="2:5" ht="15.75">
      <c r="C14" s="13" t="s">
        <v>8</v>
      </c>
      <c r="D14" s="13" t="s">
        <v>18</v>
      </c>
      <c r="E14" s="13" t="s">
        <v>19</v>
      </c>
    </row>
    <row r="15" spans="2:5">
      <c r="C15" s="2">
        <v>0</v>
      </c>
      <c r="D15" s="3">
        <f>MAX($C$5-C15,0)</f>
        <v>10</v>
      </c>
      <c r="E15" s="3">
        <f>+D15-1</f>
        <v>9</v>
      </c>
    </row>
    <row r="16" spans="2:5">
      <c r="C16" s="2">
        <v>1</v>
      </c>
      <c r="D16" s="3">
        <f t="shared" ref="D16:D30" si="0">MAX($C$5-C16,0)</f>
        <v>9</v>
      </c>
      <c r="E16" s="3">
        <f t="shared" ref="E16:E25" si="1">+D16-1</f>
        <v>8</v>
      </c>
    </row>
    <row r="17" spans="2:6">
      <c r="C17" s="2">
        <v>2</v>
      </c>
      <c r="D17" s="3">
        <f t="shared" si="0"/>
        <v>8</v>
      </c>
      <c r="E17" s="3">
        <f t="shared" si="1"/>
        <v>7</v>
      </c>
    </row>
    <row r="18" spans="2:6">
      <c r="C18" s="2">
        <v>3</v>
      </c>
      <c r="D18" s="3">
        <f t="shared" si="0"/>
        <v>7</v>
      </c>
      <c r="E18" s="3">
        <f t="shared" si="1"/>
        <v>6</v>
      </c>
    </row>
    <row r="19" spans="2:6">
      <c r="C19" s="2">
        <v>4</v>
      </c>
      <c r="D19" s="3">
        <f t="shared" si="0"/>
        <v>6</v>
      </c>
      <c r="E19" s="3">
        <f t="shared" si="1"/>
        <v>5</v>
      </c>
    </row>
    <row r="20" spans="2:6">
      <c r="C20" s="2">
        <v>5</v>
      </c>
      <c r="D20" s="3">
        <f t="shared" si="0"/>
        <v>5</v>
      </c>
      <c r="E20" s="3">
        <f t="shared" si="1"/>
        <v>4</v>
      </c>
    </row>
    <row r="21" spans="2:6">
      <c r="C21" s="2">
        <v>6</v>
      </c>
      <c r="D21" s="3">
        <f t="shared" si="0"/>
        <v>4</v>
      </c>
      <c r="E21" s="3">
        <f t="shared" si="1"/>
        <v>3</v>
      </c>
    </row>
    <row r="22" spans="2:6">
      <c r="C22" s="2">
        <v>7</v>
      </c>
      <c r="D22" s="3">
        <f t="shared" si="0"/>
        <v>3</v>
      </c>
      <c r="E22" s="3">
        <f t="shared" si="1"/>
        <v>2</v>
      </c>
    </row>
    <row r="23" spans="2:6">
      <c r="C23" s="2">
        <v>8</v>
      </c>
      <c r="D23" s="3">
        <f t="shared" si="0"/>
        <v>2</v>
      </c>
      <c r="E23" s="3">
        <f t="shared" si="1"/>
        <v>1</v>
      </c>
    </row>
    <row r="24" spans="2:6">
      <c r="C24" s="2">
        <v>9</v>
      </c>
      <c r="D24" s="3">
        <f t="shared" si="0"/>
        <v>1</v>
      </c>
      <c r="E24" s="3">
        <f t="shared" si="1"/>
        <v>0</v>
      </c>
    </row>
    <row r="25" spans="2:6">
      <c r="B25" s="2" t="s">
        <v>2</v>
      </c>
      <c r="C25" s="16">
        <v>10</v>
      </c>
      <c r="D25" s="17">
        <f t="shared" si="0"/>
        <v>0</v>
      </c>
      <c r="E25" s="18">
        <f t="shared" si="1"/>
        <v>-1</v>
      </c>
      <c r="F25" s="7" t="s">
        <v>9</v>
      </c>
    </row>
    <row r="26" spans="2:6">
      <c r="C26" s="2">
        <v>11</v>
      </c>
      <c r="D26" s="9">
        <f t="shared" si="0"/>
        <v>0</v>
      </c>
      <c r="E26" s="9">
        <f>+D26-1</f>
        <v>-1</v>
      </c>
    </row>
    <row r="27" spans="2:6">
      <c r="C27" s="2">
        <v>12</v>
      </c>
      <c r="D27" s="9">
        <f t="shared" si="0"/>
        <v>0</v>
      </c>
      <c r="E27" s="9">
        <f t="shared" ref="E27:E30" si="2">+D27-1</f>
        <v>-1</v>
      </c>
    </row>
    <row r="28" spans="2:6">
      <c r="C28" s="2">
        <v>13</v>
      </c>
      <c r="D28" s="9">
        <f t="shared" si="0"/>
        <v>0</v>
      </c>
      <c r="E28" s="9">
        <f t="shared" si="2"/>
        <v>-1</v>
      </c>
    </row>
    <row r="29" spans="2:6">
      <c r="C29" s="2">
        <v>14</v>
      </c>
      <c r="D29" s="9">
        <f t="shared" si="0"/>
        <v>0</v>
      </c>
      <c r="E29" s="9">
        <f t="shared" si="2"/>
        <v>-1</v>
      </c>
    </row>
    <row r="30" spans="2:6">
      <c r="C30" s="2">
        <v>15</v>
      </c>
      <c r="D30" s="9">
        <f t="shared" si="0"/>
        <v>0</v>
      </c>
      <c r="E30" s="9">
        <f t="shared" si="2"/>
        <v>-1</v>
      </c>
    </row>
    <row r="35" spans="3:5" ht="15.75">
      <c r="C35" s="13" t="s">
        <v>8</v>
      </c>
      <c r="D35" s="13" t="s">
        <v>58</v>
      </c>
      <c r="E35" s="13" t="s">
        <v>11</v>
      </c>
    </row>
    <row r="36" spans="3:5">
      <c r="C36" s="2">
        <v>0</v>
      </c>
      <c r="D36" s="8">
        <f>+E15</f>
        <v>9</v>
      </c>
      <c r="E36" s="8">
        <f>-D36</f>
        <v>-9</v>
      </c>
    </row>
    <row r="37" spans="3:5">
      <c r="C37" s="2">
        <v>1</v>
      </c>
      <c r="D37" s="8">
        <f t="shared" ref="D37:D51" si="3">+E16</f>
        <v>8</v>
      </c>
      <c r="E37" s="8">
        <f t="shared" ref="E37:E51" si="4">-D37</f>
        <v>-8</v>
      </c>
    </row>
    <row r="38" spans="3:5">
      <c r="C38" s="2">
        <v>2</v>
      </c>
      <c r="D38" s="8">
        <f t="shared" si="3"/>
        <v>7</v>
      </c>
      <c r="E38" s="8">
        <f t="shared" si="4"/>
        <v>-7</v>
      </c>
    </row>
    <row r="39" spans="3:5">
      <c r="C39" s="2">
        <v>3</v>
      </c>
      <c r="D39" s="8">
        <f t="shared" si="3"/>
        <v>6</v>
      </c>
      <c r="E39" s="8">
        <f t="shared" si="4"/>
        <v>-6</v>
      </c>
    </row>
    <row r="40" spans="3:5">
      <c r="C40" s="2">
        <v>4</v>
      </c>
      <c r="D40" s="8">
        <f t="shared" si="3"/>
        <v>5</v>
      </c>
      <c r="E40" s="8">
        <f t="shared" si="4"/>
        <v>-5</v>
      </c>
    </row>
    <row r="41" spans="3:5">
      <c r="C41" s="2">
        <v>5</v>
      </c>
      <c r="D41" s="8">
        <f t="shared" si="3"/>
        <v>4</v>
      </c>
      <c r="E41" s="8">
        <f t="shared" si="4"/>
        <v>-4</v>
      </c>
    </row>
    <row r="42" spans="3:5">
      <c r="C42" s="2">
        <v>6</v>
      </c>
      <c r="D42" s="8">
        <f t="shared" si="3"/>
        <v>3</v>
      </c>
      <c r="E42" s="8">
        <f t="shared" si="4"/>
        <v>-3</v>
      </c>
    </row>
    <row r="43" spans="3:5">
      <c r="C43" s="2">
        <v>7</v>
      </c>
      <c r="D43" s="8">
        <f t="shared" si="3"/>
        <v>2</v>
      </c>
      <c r="E43" s="8">
        <f t="shared" si="4"/>
        <v>-2</v>
      </c>
    </row>
    <row r="44" spans="3:5">
      <c r="C44" s="2">
        <v>8</v>
      </c>
      <c r="D44" s="8">
        <f t="shared" si="3"/>
        <v>1</v>
      </c>
      <c r="E44" s="8">
        <f t="shared" si="4"/>
        <v>-1</v>
      </c>
    </row>
    <row r="45" spans="3:5">
      <c r="C45" s="2">
        <v>9</v>
      </c>
      <c r="D45" s="8">
        <f t="shared" si="3"/>
        <v>0</v>
      </c>
      <c r="E45" s="8">
        <f t="shared" si="4"/>
        <v>0</v>
      </c>
    </row>
    <row r="46" spans="3:5">
      <c r="C46" s="5">
        <v>10</v>
      </c>
      <c r="D46" s="8">
        <f t="shared" si="3"/>
        <v>-1</v>
      </c>
      <c r="E46" s="8">
        <f t="shared" si="4"/>
        <v>1</v>
      </c>
    </row>
    <row r="47" spans="3:5">
      <c r="C47" s="2">
        <v>11</v>
      </c>
      <c r="D47" s="8">
        <f t="shared" si="3"/>
        <v>-1</v>
      </c>
      <c r="E47" s="8">
        <f t="shared" si="4"/>
        <v>1</v>
      </c>
    </row>
    <row r="48" spans="3:5">
      <c r="C48" s="2">
        <v>12</v>
      </c>
      <c r="D48" s="8">
        <f t="shared" si="3"/>
        <v>-1</v>
      </c>
      <c r="E48" s="8">
        <f t="shared" si="4"/>
        <v>1</v>
      </c>
    </row>
    <row r="49" spans="3:5">
      <c r="C49" s="2">
        <v>13</v>
      </c>
      <c r="D49" s="8">
        <f t="shared" si="3"/>
        <v>-1</v>
      </c>
      <c r="E49" s="8">
        <f t="shared" si="4"/>
        <v>1</v>
      </c>
    </row>
    <row r="50" spans="3:5">
      <c r="C50" s="2">
        <v>14</v>
      </c>
      <c r="D50" s="8">
        <f t="shared" si="3"/>
        <v>-1</v>
      </c>
      <c r="E50" s="8">
        <f t="shared" si="4"/>
        <v>1</v>
      </c>
    </row>
    <row r="51" spans="3:5">
      <c r="C51" s="2">
        <v>15</v>
      </c>
      <c r="D51" s="8">
        <f t="shared" si="3"/>
        <v>-1</v>
      </c>
      <c r="E51" s="8">
        <f t="shared" si="4"/>
        <v>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B5314-3B4E-43A4-B861-7CAC7222829C}">
  <dimension ref="B1:J22"/>
  <sheetViews>
    <sheetView topLeftCell="A3" zoomScale="150" zoomScaleNormal="150" workbookViewId="0">
      <selection activeCell="J3" sqref="J3"/>
    </sheetView>
  </sheetViews>
  <sheetFormatPr defaultRowHeight="14.25"/>
  <cols>
    <col min="5" max="5" width="9.73046875" customWidth="1"/>
    <col min="9" max="9" width="12.1328125" bestFit="1" customWidth="1"/>
    <col min="10" max="10" width="12.6640625" customWidth="1"/>
  </cols>
  <sheetData>
    <row r="1" spans="2:10">
      <c r="B1" t="s">
        <v>2</v>
      </c>
      <c r="C1">
        <v>10</v>
      </c>
    </row>
    <row r="2" spans="2:10">
      <c r="B2" t="s">
        <v>20</v>
      </c>
      <c r="C2">
        <v>10</v>
      </c>
    </row>
    <row r="3" spans="2:10">
      <c r="B3" t="s">
        <v>21</v>
      </c>
      <c r="C3">
        <v>1.2</v>
      </c>
    </row>
    <row r="4" spans="2:10">
      <c r="B4" t="s">
        <v>22</v>
      </c>
      <c r="C4">
        <v>0.9</v>
      </c>
    </row>
    <row r="6" spans="2:10">
      <c r="B6" s="12" t="s">
        <v>37</v>
      </c>
      <c r="G6" s="12" t="s">
        <v>38</v>
      </c>
    </row>
    <row r="8" spans="2:10">
      <c r="B8" t="s">
        <v>24</v>
      </c>
      <c r="C8">
        <v>0</v>
      </c>
      <c r="D8">
        <v>1</v>
      </c>
      <c r="E8">
        <v>2</v>
      </c>
      <c r="G8" t="s">
        <v>24</v>
      </c>
      <c r="H8">
        <v>0</v>
      </c>
      <c r="I8">
        <v>1</v>
      </c>
      <c r="J8">
        <v>2</v>
      </c>
    </row>
    <row r="9" spans="2:10">
      <c r="E9">
        <f>+D10*C3</f>
        <v>14.399999999999999</v>
      </c>
      <c r="J9">
        <f>MAX(E9-$C$1,0)</f>
        <v>4.3999999999999986</v>
      </c>
    </row>
    <row r="10" spans="2:10">
      <c r="D10">
        <f>+C11*C3</f>
        <v>12</v>
      </c>
      <c r="I10">
        <f>MAX(D10-$C$1,0)</f>
        <v>2</v>
      </c>
    </row>
    <row r="11" spans="2:10">
      <c r="B11" t="s">
        <v>23</v>
      </c>
      <c r="C11">
        <f>+C2</f>
        <v>10</v>
      </c>
      <c r="E11">
        <f>+D10*C4</f>
        <v>10.8</v>
      </c>
      <c r="G11" t="s">
        <v>31</v>
      </c>
      <c r="H11" s="10"/>
      <c r="J11">
        <f>MAX(E11-$C$1,0)</f>
        <v>0.80000000000000071</v>
      </c>
    </row>
    <row r="12" spans="2:10">
      <c r="D12">
        <f>+C11*C4</f>
        <v>9</v>
      </c>
      <c r="I12">
        <f>MAX(D12-$C$1,0)</f>
        <v>0</v>
      </c>
    </row>
    <row r="13" spans="2:10">
      <c r="E13">
        <f>+D12*C4</f>
        <v>8.1</v>
      </c>
      <c r="J13">
        <f>MAX(E13-$C$1,0)</f>
        <v>0</v>
      </c>
    </row>
    <row r="17" spans="2:10">
      <c r="B17" t="s">
        <v>24</v>
      </c>
      <c r="C17">
        <v>0</v>
      </c>
      <c r="D17">
        <v>1</v>
      </c>
      <c r="E17">
        <v>2</v>
      </c>
      <c r="G17" t="s">
        <v>24</v>
      </c>
      <c r="H17">
        <v>0</v>
      </c>
      <c r="I17">
        <v>1</v>
      </c>
      <c r="J17">
        <v>2</v>
      </c>
    </row>
    <row r="18" spans="2:10">
      <c r="C18" s="1"/>
      <c r="D18" s="1"/>
      <c r="E18" s="1" t="s">
        <v>28</v>
      </c>
      <c r="J18" s="11" t="s">
        <v>32</v>
      </c>
    </row>
    <row r="19" spans="2:10">
      <c r="C19" s="1"/>
      <c r="D19" s="1" t="s">
        <v>26</v>
      </c>
      <c r="E19" s="1"/>
      <c r="I19" s="11" t="s">
        <v>33</v>
      </c>
    </row>
    <row r="20" spans="2:10">
      <c r="B20" t="s">
        <v>23</v>
      </c>
      <c r="C20" s="1" t="s">
        <v>25</v>
      </c>
      <c r="D20" s="1"/>
      <c r="E20" s="1" t="s">
        <v>30</v>
      </c>
      <c r="G20" s="1" t="s">
        <v>31</v>
      </c>
      <c r="H20" s="10"/>
      <c r="J20" s="11" t="s">
        <v>35</v>
      </c>
    </row>
    <row r="21" spans="2:10">
      <c r="C21" s="1"/>
      <c r="D21" s="1" t="s">
        <v>27</v>
      </c>
      <c r="E21" s="1"/>
      <c r="I21" s="11" t="s">
        <v>34</v>
      </c>
    </row>
    <row r="22" spans="2:10">
      <c r="C22" s="1"/>
      <c r="D22" s="1"/>
      <c r="E22" s="1" t="s">
        <v>29</v>
      </c>
      <c r="J22" t="s">
        <v>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BCD78-62AD-4B10-936A-67F49CE7D4F4}">
  <dimension ref="B2:J27"/>
  <sheetViews>
    <sheetView zoomScale="140" zoomScaleNormal="140" workbookViewId="0">
      <selection activeCell="J32" sqref="J32"/>
    </sheetView>
  </sheetViews>
  <sheetFormatPr defaultRowHeight="14.25"/>
  <cols>
    <col min="4" max="4" width="9.53125" customWidth="1"/>
    <col min="9" max="9" width="11.265625" customWidth="1"/>
    <col min="10" max="10" width="12.73046875" customWidth="1"/>
  </cols>
  <sheetData>
    <row r="2" spans="2:10">
      <c r="B2" t="s">
        <v>59</v>
      </c>
      <c r="C2" s="2">
        <v>10</v>
      </c>
    </row>
    <row r="3" spans="2:10">
      <c r="B3" t="s">
        <v>2</v>
      </c>
      <c r="C3" s="2">
        <v>10</v>
      </c>
    </row>
    <row r="4" spans="2:10">
      <c r="B4" t="s">
        <v>60</v>
      </c>
      <c r="C4" s="2">
        <v>2</v>
      </c>
    </row>
    <row r="5" spans="2:10">
      <c r="B5" t="s">
        <v>21</v>
      </c>
      <c r="C5" s="2">
        <v>1.2</v>
      </c>
      <c r="D5" s="7" t="s">
        <v>65</v>
      </c>
    </row>
    <row r="6" spans="2:10">
      <c r="B6" t="s">
        <v>22</v>
      </c>
      <c r="C6" s="2">
        <v>0.9</v>
      </c>
      <c r="D6" s="7" t="s">
        <v>66</v>
      </c>
    </row>
    <row r="8" spans="2:10">
      <c r="B8" s="12" t="s">
        <v>61</v>
      </c>
    </row>
    <row r="9" spans="2:10">
      <c r="B9" t="s">
        <v>24</v>
      </c>
      <c r="C9">
        <v>0</v>
      </c>
      <c r="D9">
        <v>1</v>
      </c>
      <c r="E9">
        <v>2</v>
      </c>
      <c r="G9" t="s">
        <v>24</v>
      </c>
      <c r="H9">
        <v>0</v>
      </c>
      <c r="I9">
        <v>1</v>
      </c>
      <c r="J9">
        <v>2</v>
      </c>
    </row>
    <row r="10" spans="2:10">
      <c r="E10">
        <f>+D11*C5</f>
        <v>14.399999999999999</v>
      </c>
      <c r="H10" s="1"/>
      <c r="I10" s="1"/>
      <c r="J10" s="1" t="s">
        <v>28</v>
      </c>
    </row>
    <row r="11" spans="2:10">
      <c r="D11">
        <f>+C12*C5</f>
        <v>12</v>
      </c>
      <c r="H11" s="1"/>
      <c r="I11" s="1" t="s">
        <v>26</v>
      </c>
      <c r="J11" s="1"/>
    </row>
    <row r="12" spans="2:10">
      <c r="C12">
        <v>10</v>
      </c>
      <c r="E12">
        <f>+D11*C6</f>
        <v>10.8</v>
      </c>
      <c r="H12" s="1" t="s">
        <v>25</v>
      </c>
      <c r="I12" s="1"/>
      <c r="J12" s="1" t="s">
        <v>30</v>
      </c>
    </row>
    <row r="13" spans="2:10">
      <c r="D13">
        <f>+C12*C6</f>
        <v>9</v>
      </c>
      <c r="H13" s="1"/>
      <c r="I13" s="1" t="s">
        <v>27</v>
      </c>
      <c r="J13" s="1"/>
    </row>
    <row r="14" spans="2:10">
      <c r="E14">
        <f>+D13*C6</f>
        <v>8.1</v>
      </c>
      <c r="H14" s="1"/>
      <c r="I14" s="1"/>
      <c r="J14" s="1" t="s">
        <v>29</v>
      </c>
    </row>
    <row r="16" spans="2:10">
      <c r="C16" s="1" t="s">
        <v>62</v>
      </c>
      <c r="D16" s="1" t="s">
        <v>63</v>
      </c>
      <c r="E16" s="1" t="s">
        <v>64</v>
      </c>
      <c r="H16" s="1" t="s">
        <v>62</v>
      </c>
      <c r="I16" s="1" t="s">
        <v>63</v>
      </c>
      <c r="J16" s="1" t="s">
        <v>64</v>
      </c>
    </row>
    <row r="19" spans="2:10" ht="15.75">
      <c r="B19" s="12" t="s">
        <v>67</v>
      </c>
      <c r="E19" t="s">
        <v>7</v>
      </c>
    </row>
    <row r="20" spans="2:10">
      <c r="B20" t="s">
        <v>24</v>
      </c>
      <c r="C20">
        <v>0</v>
      </c>
      <c r="D20">
        <v>1</v>
      </c>
      <c r="E20">
        <v>2</v>
      </c>
      <c r="G20" t="s">
        <v>24</v>
      </c>
      <c r="H20">
        <v>0</v>
      </c>
      <c r="I20">
        <v>1</v>
      </c>
      <c r="J20">
        <v>2</v>
      </c>
    </row>
    <row r="21" spans="2:10">
      <c r="E21">
        <f>MAX(E10-$C$3,0)</f>
        <v>4.3999999999999986</v>
      </c>
      <c r="H21" s="1"/>
      <c r="I21" s="1"/>
      <c r="J21" s="1" t="s">
        <v>70</v>
      </c>
    </row>
    <row r="22" spans="2:10">
      <c r="D22">
        <f>MAX(D11-$C$3,0)</f>
        <v>2</v>
      </c>
      <c r="H22" s="1"/>
      <c r="I22" s="1" t="s">
        <v>68</v>
      </c>
      <c r="J22" s="1"/>
    </row>
    <row r="23" spans="2:10">
      <c r="C23" s="19"/>
      <c r="E23">
        <f>MAX(E12-$C$3,0)</f>
        <v>0.80000000000000071</v>
      </c>
      <c r="H23" s="20"/>
      <c r="I23" s="1"/>
      <c r="J23" s="21" t="s">
        <v>71</v>
      </c>
    </row>
    <row r="24" spans="2:10">
      <c r="D24">
        <f>MAX(D13-$C$3,0)</f>
        <v>0</v>
      </c>
      <c r="H24" s="1"/>
      <c r="I24" s="1" t="s">
        <v>69</v>
      </c>
      <c r="J24" s="1"/>
    </row>
    <row r="25" spans="2:10">
      <c r="E25">
        <f>MAX(E14-$C$3,0)</f>
        <v>0</v>
      </c>
      <c r="H25" s="1"/>
      <c r="I25" s="1"/>
      <c r="J25" s="1" t="s">
        <v>72</v>
      </c>
    </row>
    <row r="27" spans="2:10">
      <c r="C27" s="1" t="s">
        <v>62</v>
      </c>
      <c r="D27" s="1" t="s">
        <v>63</v>
      </c>
      <c r="E27" s="1" t="s">
        <v>64</v>
      </c>
      <c r="H27" s="1" t="s">
        <v>62</v>
      </c>
      <c r="I27" s="1" t="s">
        <v>63</v>
      </c>
      <c r="J27" s="1" t="s">
        <v>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DB6B-E4A2-49D9-839F-C990E42028E1}">
  <dimension ref="B2:J29"/>
  <sheetViews>
    <sheetView zoomScale="130" zoomScaleNormal="130" workbookViewId="0">
      <selection activeCell="J23" sqref="J23:J27"/>
    </sheetView>
  </sheetViews>
  <sheetFormatPr defaultRowHeight="14.25"/>
  <cols>
    <col min="9" max="9" width="41.6640625" customWidth="1"/>
    <col min="10" max="10" width="11.06640625" style="2" customWidth="1"/>
  </cols>
  <sheetData>
    <row r="2" spans="2:10">
      <c r="B2" s="2" t="s">
        <v>73</v>
      </c>
      <c r="C2" s="2">
        <v>10</v>
      </c>
      <c r="F2" t="s">
        <v>97</v>
      </c>
      <c r="G2" t="s">
        <v>96</v>
      </c>
      <c r="H2" t="s">
        <v>98</v>
      </c>
    </row>
    <row r="3" spans="2:10">
      <c r="B3" s="2" t="s">
        <v>2</v>
      </c>
      <c r="C3" s="2">
        <v>10</v>
      </c>
      <c r="F3" s="36" t="s">
        <v>102</v>
      </c>
      <c r="G3" s="37"/>
      <c r="H3" s="37"/>
    </row>
    <row r="4" spans="2:10">
      <c r="B4" s="2" t="s">
        <v>60</v>
      </c>
      <c r="C4" s="2">
        <v>2</v>
      </c>
    </row>
    <row r="5" spans="2:10">
      <c r="B5" s="2"/>
      <c r="C5" s="24"/>
      <c r="H5" s="35">
        <f>+G6*C6</f>
        <v>12.100000000000001</v>
      </c>
      <c r="I5" s="2" t="s">
        <v>99</v>
      </c>
      <c r="J5" s="2" t="s">
        <v>115</v>
      </c>
    </row>
    <row r="6" spans="2:10">
      <c r="B6" s="2" t="s">
        <v>21</v>
      </c>
      <c r="C6" s="2">
        <v>1.1000000000000001</v>
      </c>
      <c r="G6" s="35">
        <f>+F7*C6</f>
        <v>11</v>
      </c>
      <c r="H6" s="35"/>
      <c r="I6" s="2"/>
    </row>
    <row r="7" spans="2:10">
      <c r="B7" s="2" t="s">
        <v>22</v>
      </c>
      <c r="C7" s="2">
        <v>0.9</v>
      </c>
      <c r="F7" s="35">
        <f>+C2</f>
        <v>10</v>
      </c>
      <c r="G7" s="35"/>
      <c r="H7" s="35">
        <f>+G6*C7</f>
        <v>9.9</v>
      </c>
      <c r="I7" s="2" t="s">
        <v>100</v>
      </c>
      <c r="J7" s="2" t="s">
        <v>116</v>
      </c>
    </row>
    <row r="8" spans="2:10">
      <c r="B8" s="2"/>
      <c r="C8" s="2"/>
      <c r="G8" s="35">
        <f>+F7*C7</f>
        <v>9</v>
      </c>
      <c r="H8" s="35"/>
      <c r="I8" s="2"/>
    </row>
    <row r="9" spans="2:10">
      <c r="B9" s="23"/>
      <c r="C9" s="24"/>
      <c r="H9" s="35">
        <f>+G8*C7</f>
        <v>8.1</v>
      </c>
      <c r="I9" s="2" t="s">
        <v>101</v>
      </c>
      <c r="J9" s="2" t="s">
        <v>115</v>
      </c>
    </row>
    <row r="10" spans="2:10">
      <c r="B10" s="23"/>
      <c r="C10" s="24"/>
    </row>
    <row r="11" spans="2:10">
      <c r="F11" t="s">
        <v>97</v>
      </c>
      <c r="G11" t="s">
        <v>96</v>
      </c>
      <c r="H11" t="s">
        <v>98</v>
      </c>
    </row>
    <row r="12" spans="2:10">
      <c r="F12" s="36" t="s">
        <v>117</v>
      </c>
      <c r="G12" s="37"/>
      <c r="H12" s="37"/>
    </row>
    <row r="13" spans="2:10">
      <c r="B13" s="2"/>
      <c r="C13" s="22"/>
    </row>
    <row r="14" spans="2:10" ht="15.75">
      <c r="H14" s="35">
        <f>MAX(H5-$C$3,0)</f>
        <v>2.1000000000000014</v>
      </c>
      <c r="I14" s="2" t="s">
        <v>123</v>
      </c>
      <c r="J14" s="2" t="s">
        <v>115</v>
      </c>
    </row>
    <row r="15" spans="2:10">
      <c r="G15" s="35">
        <f>MAX(G6-$C$3,0)</f>
        <v>1</v>
      </c>
      <c r="H15" s="35"/>
      <c r="I15" s="2"/>
    </row>
    <row r="16" spans="2:10" ht="15.75">
      <c r="F16" s="30"/>
      <c r="G16" s="35"/>
      <c r="H16" s="35">
        <f>MAX(H7-$C$3,0)</f>
        <v>0</v>
      </c>
      <c r="I16" s="2" t="s">
        <v>124</v>
      </c>
      <c r="J16" s="2" t="s">
        <v>116</v>
      </c>
    </row>
    <row r="17" spans="4:10">
      <c r="G17" s="35">
        <f>MAX(G8-$C$3,0)</f>
        <v>0</v>
      </c>
      <c r="H17" s="35"/>
      <c r="I17" s="2"/>
    </row>
    <row r="18" spans="4:10">
      <c r="H18" s="35">
        <f>MAX(H9-$C$3,0)</f>
        <v>0</v>
      </c>
      <c r="I18" s="2" t="s">
        <v>118</v>
      </c>
      <c r="J18" s="2" t="s">
        <v>115</v>
      </c>
    </row>
    <row r="20" spans="4:10">
      <c r="F20" t="s">
        <v>97</v>
      </c>
      <c r="G20" t="s">
        <v>96</v>
      </c>
      <c r="H20" t="s">
        <v>98</v>
      </c>
    </row>
    <row r="21" spans="4:10">
      <c r="F21" s="36" t="s">
        <v>119</v>
      </c>
      <c r="G21" s="37"/>
      <c r="H21" s="37"/>
    </row>
    <row r="23" spans="4:10">
      <c r="H23" s="35">
        <f>MAX(-H5+$C$3,0)</f>
        <v>0</v>
      </c>
      <c r="I23" s="2" t="s">
        <v>120</v>
      </c>
      <c r="J23" s="2" t="s">
        <v>115</v>
      </c>
    </row>
    <row r="24" spans="4:10">
      <c r="G24" s="35">
        <f>MAX(-G6+$C$3,0)</f>
        <v>0</v>
      </c>
      <c r="H24" s="35"/>
      <c r="I24" s="2"/>
    </row>
    <row r="25" spans="4:10">
      <c r="F25" s="30"/>
      <c r="G25" s="35"/>
      <c r="H25" s="35">
        <f>MAX(-H7+$C$3,0)</f>
        <v>9.9999999999999645E-2</v>
      </c>
      <c r="I25" s="2" t="s">
        <v>122</v>
      </c>
      <c r="J25" s="2" t="s">
        <v>116</v>
      </c>
    </row>
    <row r="26" spans="4:10">
      <c r="G26" s="35">
        <f>MAX(-G8+$C$3,0)</f>
        <v>1</v>
      </c>
      <c r="H26" s="35"/>
      <c r="I26" s="2"/>
    </row>
    <row r="27" spans="4:10">
      <c r="H27" s="35">
        <f>MAX(-H9+$C$3,0)</f>
        <v>1.9000000000000004</v>
      </c>
      <c r="I27" s="2" t="s">
        <v>121</v>
      </c>
      <c r="J27" s="2" t="s">
        <v>115</v>
      </c>
    </row>
    <row r="29" spans="4:10">
      <c r="D29" s="7"/>
      <c r="E29" s="32"/>
      <c r="F29" s="7"/>
      <c r="G29" s="7"/>
      <c r="H29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E4545-F822-456D-8727-F59BE6ACFD54}">
  <dimension ref="A1:R23"/>
  <sheetViews>
    <sheetView topLeftCell="A13" zoomScale="210" zoomScaleNormal="210" workbookViewId="0">
      <selection activeCell="D19" sqref="D19"/>
    </sheetView>
  </sheetViews>
  <sheetFormatPr defaultRowHeight="14.25"/>
  <cols>
    <col min="2" max="2" width="12.9296875" customWidth="1"/>
    <col min="4" max="4" width="12.9296875" bestFit="1" customWidth="1"/>
    <col min="5" max="5" width="12.9296875" customWidth="1"/>
    <col min="6" max="6" width="10.06640625" style="25" customWidth="1"/>
    <col min="7" max="7" width="9.73046875" style="25" customWidth="1"/>
    <col min="8" max="8" width="13.265625" customWidth="1"/>
  </cols>
  <sheetData>
    <row r="1" spans="2:18">
      <c r="K1" t="s">
        <v>125</v>
      </c>
    </row>
    <row r="2" spans="2:18">
      <c r="B2" s="5" t="s">
        <v>87</v>
      </c>
      <c r="F2" s="5" t="s">
        <v>87</v>
      </c>
    </row>
    <row r="3" spans="2:18">
      <c r="D3" s="31"/>
      <c r="K3" s="13" t="s">
        <v>88</v>
      </c>
      <c r="L3" s="13" t="s">
        <v>89</v>
      </c>
      <c r="N3" s="13" t="s">
        <v>126</v>
      </c>
      <c r="O3" s="13" t="s">
        <v>89</v>
      </c>
      <c r="Q3" s="13" t="s">
        <v>127</v>
      </c>
      <c r="R3" s="13" t="s">
        <v>89</v>
      </c>
    </row>
    <row r="4" spans="2:18">
      <c r="B4" s="3" t="s">
        <v>73</v>
      </c>
      <c r="C4" s="3">
        <v>5</v>
      </c>
      <c r="D4" s="49"/>
      <c r="F4" s="39" t="s">
        <v>73</v>
      </c>
      <c r="G4" s="39">
        <v>5</v>
      </c>
      <c r="H4" s="49"/>
      <c r="K4" s="28">
        <v>0</v>
      </c>
      <c r="N4" s="29">
        <v>1.05</v>
      </c>
      <c r="Q4" s="29">
        <v>0.5</v>
      </c>
    </row>
    <row r="5" spans="2:18">
      <c r="B5" s="3" t="s">
        <v>2</v>
      </c>
      <c r="C5" s="3">
        <v>5</v>
      </c>
      <c r="F5" s="39" t="s">
        <v>2</v>
      </c>
      <c r="G5" s="39">
        <v>5</v>
      </c>
      <c r="K5" s="28">
        <f>+K4+0.01</f>
        <v>0.01</v>
      </c>
      <c r="N5" s="29">
        <f>+N4+0.05</f>
        <v>1.1000000000000001</v>
      </c>
      <c r="Q5" s="29">
        <f>+Q4+0.05</f>
        <v>0.55000000000000004</v>
      </c>
    </row>
    <row r="6" spans="2:18">
      <c r="B6" s="3" t="s">
        <v>60</v>
      </c>
      <c r="C6" s="3">
        <v>1</v>
      </c>
      <c r="F6" s="39" t="s">
        <v>60</v>
      </c>
      <c r="G6" s="39">
        <v>1</v>
      </c>
      <c r="K6" s="28">
        <f t="shared" ref="K6:K11" si="0">+K5+0.01</f>
        <v>0.02</v>
      </c>
      <c r="N6" s="29">
        <f t="shared" ref="N6:N12" si="1">+N5+0.05</f>
        <v>1.1500000000000001</v>
      </c>
      <c r="Q6" s="29">
        <f t="shared" ref="Q6:Q12" si="2">+Q5+0.05</f>
        <v>0.60000000000000009</v>
      </c>
    </row>
    <row r="7" spans="2:18">
      <c r="B7" s="3" t="s">
        <v>74</v>
      </c>
      <c r="C7" s="38">
        <v>0.04</v>
      </c>
      <c r="F7" s="39" t="s">
        <v>74</v>
      </c>
      <c r="G7" s="50">
        <v>0.04</v>
      </c>
      <c r="K7" s="28">
        <f t="shared" si="0"/>
        <v>0.03</v>
      </c>
      <c r="N7" s="29">
        <f t="shared" si="1"/>
        <v>1.2000000000000002</v>
      </c>
      <c r="Q7" s="29">
        <f t="shared" si="2"/>
        <v>0.65000000000000013</v>
      </c>
    </row>
    <row r="8" spans="2:18">
      <c r="B8" s="3" t="s">
        <v>21</v>
      </c>
      <c r="C8" s="3">
        <v>1.1000000000000001</v>
      </c>
      <c r="F8" s="39" t="s">
        <v>21</v>
      </c>
      <c r="G8" s="39">
        <v>1.1000000000000001</v>
      </c>
      <c r="K8" s="28">
        <f t="shared" si="0"/>
        <v>0.04</v>
      </c>
      <c r="N8" s="29">
        <f t="shared" si="1"/>
        <v>1.2500000000000002</v>
      </c>
      <c r="Q8" s="29">
        <f t="shared" si="2"/>
        <v>0.70000000000000018</v>
      </c>
    </row>
    <row r="9" spans="2:18">
      <c r="B9" s="3" t="s">
        <v>22</v>
      </c>
      <c r="C9" s="3">
        <v>0.95</v>
      </c>
      <c r="F9" s="39" t="s">
        <v>22</v>
      </c>
      <c r="G9" s="39">
        <v>0.95</v>
      </c>
      <c r="K9" s="28">
        <f t="shared" si="0"/>
        <v>0.05</v>
      </c>
      <c r="N9" s="29">
        <f t="shared" si="1"/>
        <v>1.3000000000000003</v>
      </c>
      <c r="Q9" s="29">
        <f t="shared" si="2"/>
        <v>0.75000000000000022</v>
      </c>
    </row>
    <row r="10" spans="2:18">
      <c r="B10" s="2"/>
      <c r="C10" s="2"/>
      <c r="F10" s="26"/>
      <c r="G10" s="26"/>
      <c r="K10" s="28">
        <f t="shared" si="0"/>
        <v>6.0000000000000005E-2</v>
      </c>
      <c r="N10" s="29">
        <f>+N9+0.05</f>
        <v>1.3500000000000003</v>
      </c>
      <c r="Q10" s="29">
        <f t="shared" si="2"/>
        <v>0.80000000000000027</v>
      </c>
    </row>
    <row r="11" spans="2:18" ht="14.65">
      <c r="B11" s="40" t="s">
        <v>79</v>
      </c>
      <c r="C11" s="41">
        <f>+(1+C7-C9)/(C8-C9)</f>
        <v>0.6</v>
      </c>
      <c r="F11" s="40" t="s">
        <v>79</v>
      </c>
      <c r="G11" s="42">
        <f>+(1+G7-G9)/(G8-G9)</f>
        <v>0.6</v>
      </c>
      <c r="K11" s="28">
        <f t="shared" si="0"/>
        <v>7.0000000000000007E-2</v>
      </c>
      <c r="N11" s="29">
        <f t="shared" si="1"/>
        <v>1.4000000000000004</v>
      </c>
      <c r="Q11" s="29">
        <f t="shared" si="2"/>
        <v>0.85000000000000031</v>
      </c>
    </row>
    <row r="12" spans="2:18" ht="14.65">
      <c r="B12" s="40" t="s">
        <v>80</v>
      </c>
      <c r="C12" s="41">
        <f>1-C11</f>
        <v>0.4</v>
      </c>
      <c r="F12" s="40" t="s">
        <v>80</v>
      </c>
      <c r="G12" s="42">
        <f>1-G11</f>
        <v>0.4</v>
      </c>
      <c r="K12" s="28">
        <f>+K11+0.01</f>
        <v>0.08</v>
      </c>
      <c r="N12" s="29">
        <f t="shared" si="1"/>
        <v>1.4500000000000004</v>
      </c>
      <c r="Q12" s="29">
        <f t="shared" si="2"/>
        <v>0.90000000000000036</v>
      </c>
    </row>
    <row r="14" spans="2:18" ht="15.75">
      <c r="B14" s="43" t="s">
        <v>77</v>
      </c>
      <c r="C14" s="43">
        <f>+MAX(C4*C8-C5,0)</f>
        <v>0.5</v>
      </c>
      <c r="D14" s="2" t="s">
        <v>82</v>
      </c>
      <c r="F14" s="44" t="s">
        <v>83</v>
      </c>
      <c r="G14" s="44">
        <f>+MAX(-G4*G8+G5,0)</f>
        <v>0</v>
      </c>
      <c r="H14" s="2" t="s">
        <v>85</v>
      </c>
    </row>
    <row r="15" spans="2:18" ht="15.75">
      <c r="B15" s="43" t="s">
        <v>78</v>
      </c>
      <c r="C15" s="43">
        <f>+MAX(C4*C9-C5,0)</f>
        <v>0</v>
      </c>
      <c r="D15" s="2" t="s">
        <v>81</v>
      </c>
      <c r="F15" s="44" t="s">
        <v>84</v>
      </c>
      <c r="G15" s="44">
        <f>+MAX(-G4*G9+G5,0)</f>
        <v>0.25</v>
      </c>
      <c r="H15" s="2" t="s">
        <v>86</v>
      </c>
      <c r="K15" s="34" t="s">
        <v>114</v>
      </c>
    </row>
    <row r="16" spans="2:18">
      <c r="B16" s="2"/>
      <c r="C16" s="2"/>
      <c r="F16" s="26"/>
      <c r="G16" s="26"/>
    </row>
    <row r="17" spans="1:8">
      <c r="B17" s="45" t="s">
        <v>75</v>
      </c>
      <c r="C17" s="46">
        <f>+(C14*C11+C15*(1-C11))/(1+C7)</f>
        <v>0.28846153846153844</v>
      </c>
      <c r="F17" s="47" t="s">
        <v>76</v>
      </c>
      <c r="G17" s="48">
        <f>+(G14*G11+G15*(1-G11))/(1+G7)</f>
        <v>9.6153846153846159E-2</v>
      </c>
    </row>
    <row r="19" spans="1:8">
      <c r="B19" s="2" t="s">
        <v>90</v>
      </c>
      <c r="C19" s="22">
        <f>+(C14-C15)/(C4*(C8-C9))</f>
        <v>0.66666666666666607</v>
      </c>
    </row>
    <row r="20" spans="1:8">
      <c r="B20" s="2" t="s">
        <v>91</v>
      </c>
      <c r="C20" s="22">
        <f>(+C8*C15-C9*C14)/((1+C7)*(C8-C9))</f>
        <v>-3.044871794871792</v>
      </c>
    </row>
    <row r="22" spans="1:8">
      <c r="A22" t="s">
        <v>128</v>
      </c>
      <c r="B22" s="2" t="s">
        <v>92</v>
      </c>
      <c r="C22" s="2">
        <f>+C19*C4*C8+C20*(1+C7)</f>
        <v>0.5</v>
      </c>
      <c r="D22" t="s">
        <v>94</v>
      </c>
      <c r="H22" s="34" t="s">
        <v>114</v>
      </c>
    </row>
    <row r="23" spans="1:8">
      <c r="A23" t="s">
        <v>129</v>
      </c>
      <c r="B23" s="2" t="s">
        <v>93</v>
      </c>
      <c r="C23" s="2">
        <f>+C19*C4*C9+C20*(1+C7)</f>
        <v>0</v>
      </c>
      <c r="D23" t="s">
        <v>95</v>
      </c>
    </row>
  </sheetData>
  <hyperlinks>
    <hyperlink ref="H22" r:id="rId1" xr:uid="{A8AF563A-99EB-41D0-857D-625968916BE4}"/>
    <hyperlink ref="K15" r:id="rId2" xr:uid="{3165C651-6F2A-443C-8BDD-F9685AD7BFBA}"/>
  </hyperlinks>
  <pageMargins left="0.7" right="0.7" top="0.75" bottom="0.75" header="0.3" footer="0.3"/>
  <pageSetup paperSize="9" orientation="portrait" verticalDpi="0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335CE-3FE3-49CC-AF46-89910E90E90E}">
  <dimension ref="B2:M29"/>
  <sheetViews>
    <sheetView tabSelected="1" zoomScale="140" zoomScaleNormal="140" workbookViewId="0">
      <selection activeCell="K12" sqref="K12"/>
    </sheetView>
  </sheetViews>
  <sheetFormatPr defaultRowHeight="14.25"/>
  <cols>
    <col min="9" max="9" width="30.46484375" bestFit="1" customWidth="1"/>
  </cols>
  <sheetData>
    <row r="2" spans="2:13">
      <c r="B2" s="2" t="s">
        <v>73</v>
      </c>
      <c r="C2" s="2">
        <v>5</v>
      </c>
      <c r="F2" t="s">
        <v>97</v>
      </c>
      <c r="G2" t="s">
        <v>96</v>
      </c>
      <c r="H2" t="s">
        <v>98</v>
      </c>
    </row>
    <row r="3" spans="2:13">
      <c r="B3" s="2" t="s">
        <v>2</v>
      </c>
      <c r="C3" s="2">
        <v>5</v>
      </c>
      <c r="F3" s="12" t="s">
        <v>102</v>
      </c>
    </row>
    <row r="4" spans="2:13">
      <c r="B4" s="45" t="s">
        <v>60</v>
      </c>
      <c r="C4" s="45">
        <v>2</v>
      </c>
    </row>
    <row r="5" spans="2:13">
      <c r="B5" s="2" t="s">
        <v>74</v>
      </c>
      <c r="C5" s="24">
        <v>0.04</v>
      </c>
      <c r="H5" s="14">
        <f>+G6*C6</f>
        <v>6.0500000000000007</v>
      </c>
      <c r="I5" s="2" t="s">
        <v>99</v>
      </c>
    </row>
    <row r="6" spans="2:13">
      <c r="B6" s="2" t="s">
        <v>21</v>
      </c>
      <c r="C6" s="2">
        <v>1.1000000000000001</v>
      </c>
      <c r="G6">
        <f>+F7*C6</f>
        <v>5.5</v>
      </c>
      <c r="I6" s="2"/>
    </row>
    <row r="7" spans="2:13">
      <c r="B7" s="2" t="s">
        <v>22</v>
      </c>
      <c r="C7" s="2">
        <v>0.95</v>
      </c>
      <c r="F7">
        <v>5</v>
      </c>
      <c r="H7" s="14">
        <f>+G6*C7</f>
        <v>5.2249999999999996</v>
      </c>
      <c r="I7" s="2" t="s">
        <v>100</v>
      </c>
    </row>
    <row r="8" spans="2:13">
      <c r="B8" s="2"/>
      <c r="C8" s="2"/>
      <c r="G8">
        <f>+F7*C7</f>
        <v>4.75</v>
      </c>
      <c r="I8" s="2"/>
    </row>
    <row r="9" spans="2:13" ht="14.65">
      <c r="B9" s="23" t="s">
        <v>79</v>
      </c>
      <c r="C9" s="24">
        <f>+(1+C5-C7)/(C6-C7)</f>
        <v>0.6</v>
      </c>
      <c r="H9" s="14">
        <f>+G8*C7</f>
        <v>4.5125000000000002</v>
      </c>
      <c r="I9" s="2" t="s">
        <v>101</v>
      </c>
    </row>
    <row r="10" spans="2:13" ht="14.65">
      <c r="B10" s="23" t="s">
        <v>80</v>
      </c>
      <c r="C10" s="24">
        <f>1-C9</f>
        <v>0.4</v>
      </c>
    </row>
    <row r="11" spans="2:13">
      <c r="F11" t="s">
        <v>97</v>
      </c>
      <c r="G11" t="s">
        <v>96</v>
      </c>
      <c r="H11" t="s">
        <v>98</v>
      </c>
      <c r="K11" t="s">
        <v>97</v>
      </c>
      <c r="L11" t="s">
        <v>96</v>
      </c>
      <c r="M11" t="s">
        <v>98</v>
      </c>
    </row>
    <row r="12" spans="2:13">
      <c r="F12" s="12" t="s">
        <v>117</v>
      </c>
      <c r="K12" s="12" t="s">
        <v>119</v>
      </c>
    </row>
    <row r="13" spans="2:13">
      <c r="B13" s="45" t="s">
        <v>75</v>
      </c>
      <c r="C13" s="46">
        <f>+(H14*H23+H16*H25+H18*H27)/(1+C5)^2</f>
        <v>0.44933431952662722</v>
      </c>
    </row>
    <row r="14" spans="2:13">
      <c r="H14" s="14">
        <f>MAX(H5-$C$3,0)</f>
        <v>1.0500000000000007</v>
      </c>
      <c r="I14" s="2" t="s">
        <v>103</v>
      </c>
      <c r="M14">
        <f>MAX(-H5+$C$3,0)</f>
        <v>0</v>
      </c>
    </row>
    <row r="15" spans="2:13">
      <c r="B15" s="45" t="s">
        <v>76</v>
      </c>
      <c r="C15" s="46">
        <f>+(M14*H23+M16*H25+M18*H27)/(1+C5)^2</f>
        <v>7.2115384615384595E-2</v>
      </c>
      <c r="G15">
        <f>MAX(G6-$C$3,0)</f>
        <v>0.5</v>
      </c>
      <c r="I15" s="2"/>
      <c r="L15">
        <f>MAX(-G6+$C$3,0)</f>
        <v>0</v>
      </c>
    </row>
    <row r="16" spans="2:13">
      <c r="F16" s="30"/>
      <c r="H16" s="14">
        <f>MAX(H7-$C$3,0)</f>
        <v>0.22499999999999964</v>
      </c>
      <c r="I16" s="2" t="s">
        <v>104</v>
      </c>
      <c r="K16" s="30"/>
      <c r="M16">
        <f>MAX(-H7+$C$3,0)</f>
        <v>0</v>
      </c>
    </row>
    <row r="17" spans="4:13">
      <c r="G17">
        <f>MAX(G8-$C$3,0)</f>
        <v>0</v>
      </c>
      <c r="I17" s="2"/>
      <c r="L17">
        <f>MAX(-G8+$C$3,0)</f>
        <v>0.25</v>
      </c>
    </row>
    <row r="18" spans="4:13">
      <c r="H18" s="14">
        <f>MAX(H9-$C$3,0)</f>
        <v>0</v>
      </c>
      <c r="I18" s="2" t="s">
        <v>105</v>
      </c>
      <c r="M18">
        <f>MAX(-H9+$C$3,0)</f>
        <v>0.48749999999999982</v>
      </c>
    </row>
    <row r="20" spans="4:13">
      <c r="F20" t="s">
        <v>97</v>
      </c>
      <c r="G20" t="s">
        <v>96</v>
      </c>
      <c r="H20" t="s">
        <v>98</v>
      </c>
    </row>
    <row r="21" spans="4:13">
      <c r="F21" s="12" t="s">
        <v>106</v>
      </c>
    </row>
    <row r="23" spans="4:13" ht="15.75">
      <c r="H23" s="51">
        <f>+C9*C9</f>
        <v>0.36</v>
      </c>
      <c r="I23" s="23" t="s">
        <v>108</v>
      </c>
      <c r="J23" t="s">
        <v>111</v>
      </c>
    </row>
    <row r="24" spans="4:13">
      <c r="G24" s="27">
        <f>+C9</f>
        <v>0.6</v>
      </c>
      <c r="I24" s="2"/>
    </row>
    <row r="25" spans="4:13" ht="14.65">
      <c r="F25" s="31">
        <v>1</v>
      </c>
      <c r="H25" s="52">
        <f>+C9*C10+C10*C9</f>
        <v>0.48</v>
      </c>
      <c r="I25" s="33" t="s">
        <v>109</v>
      </c>
      <c r="J25" t="s">
        <v>112</v>
      </c>
    </row>
    <row r="26" spans="4:13">
      <c r="G26" s="27">
        <f>+C10</f>
        <v>0.4</v>
      </c>
      <c r="I26" s="2"/>
    </row>
    <row r="27" spans="4:13" ht="15.75">
      <c r="H27" s="51">
        <f>+C10*C10</f>
        <v>0.16000000000000003</v>
      </c>
      <c r="I27" s="23" t="s">
        <v>110</v>
      </c>
      <c r="J27" t="s">
        <v>113</v>
      </c>
    </row>
    <row r="29" spans="4:13">
      <c r="D29" s="7"/>
      <c r="E29" s="32" t="s">
        <v>107</v>
      </c>
      <c r="F29" s="7">
        <f>SUM(F23:F27)</f>
        <v>1</v>
      </c>
      <c r="G29" s="7">
        <f>SUM(G23:G27)</f>
        <v>1</v>
      </c>
      <c r="H29" s="7">
        <f>SUM(H23:H27)</f>
        <v>1</v>
      </c>
    </row>
  </sheetData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Costruzione dei Payoff</vt:lpstr>
      <vt:lpstr>CALL</vt:lpstr>
      <vt:lpstr>PUT</vt:lpstr>
      <vt:lpstr>Processo Binomiale del Prezzo</vt:lpstr>
      <vt:lpstr>Processo dei prezzi (2)</vt:lpstr>
      <vt:lpstr>Percorsi dei prezzi e dei payff</vt:lpstr>
      <vt:lpstr>Valore Call e Put T = 1</vt:lpstr>
      <vt:lpstr>Valore Call e Put T =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Micocci</dc:creator>
  <cp:lastModifiedBy>Marco Micocci</cp:lastModifiedBy>
  <dcterms:created xsi:type="dcterms:W3CDTF">2021-01-11T10:58:53Z</dcterms:created>
  <dcterms:modified xsi:type="dcterms:W3CDTF">2021-01-12T14:42:15Z</dcterms:modified>
</cp:coreProperties>
</file>